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firstSheet="1" activeTab="3"/>
  </bookViews>
  <sheets>
    <sheet name="Дов. (2)" sheetId="25" r:id="rId1"/>
    <sheet name="Дов." sheetId="1" r:id="rId2"/>
    <sheet name=" ЗП(казна)" sheetId="20" r:id="rId3"/>
    <sheet name="2220" sheetId="8" r:id="rId4"/>
    <sheet name=" 2270комунал" sheetId="14" r:id="rId5"/>
    <sheet name="КЕКВ 2210" sheetId="21" r:id="rId6"/>
    <sheet name="КЕКВ 2230" sheetId="23" r:id="rId7"/>
    <sheet name="2240" sheetId="24" r:id="rId8"/>
    <sheet name="спец.фонд" sheetId="16" r:id="rId9"/>
    <sheet name="ЗП (ЗАГАЛЬНИЙ)" sheetId="3" r:id="rId10"/>
    <sheet name="КЕКВ 2220" sheetId="22" r:id="rId11"/>
    <sheet name="розрах зарплати " sheetId="18" r:id="rId12"/>
    <sheet name="тарифікація" sheetId="17" r:id="rId13"/>
    <sheet name="Лист3" sheetId="15" r:id="rId14"/>
  </sheets>
  <externalReferences>
    <externalReference r:id="rId15"/>
  </externalReferences>
  <definedNames>
    <definedName name="а" localSheetId="2">#REF!</definedName>
    <definedName name="а" localSheetId="3">#REF!</definedName>
    <definedName name="а" localSheetId="7">#REF!</definedName>
    <definedName name="а" localSheetId="9">#REF!</definedName>
    <definedName name="а">#REF!</definedName>
    <definedName name="аа" localSheetId="3">#REF!</definedName>
    <definedName name="аа" localSheetId="7">#REF!</definedName>
    <definedName name="аа">#REF!</definedName>
    <definedName name="_xlnm.Database" localSheetId="4">#REF!</definedName>
    <definedName name="_xlnm.Database" localSheetId="2">#REF!</definedName>
    <definedName name="_xlnm.Database" localSheetId="3">#REF!</definedName>
    <definedName name="_xlnm.Database" localSheetId="7">#REF!</definedName>
    <definedName name="_xlnm.Database" localSheetId="9">#REF!</definedName>
    <definedName name="_xlnm.Database" localSheetId="11">#REF!</definedName>
    <definedName name="_xlnm.Database" localSheetId="8">#REF!</definedName>
    <definedName name="_xlnm.Database">#REF!</definedName>
    <definedName name="вввв" localSheetId="3">#REF!</definedName>
    <definedName name="вввв" localSheetId="7">#REF!</definedName>
    <definedName name="вввв">#REF!</definedName>
    <definedName name="ВНМУ" localSheetId="3">#REF!</definedName>
    <definedName name="ВНМУ" localSheetId="7">#REF!</definedName>
    <definedName name="ВНМУ" localSheetId="8">#REF!</definedName>
    <definedName name="ВНМУ">#REF!</definedName>
    <definedName name="_xlnm.Print_Titles" localSheetId="4">' 2270комунал'!#REF!</definedName>
    <definedName name="_xlnm.Print_Titles" localSheetId="7">'2240'!$11:$11</definedName>
    <definedName name="_xlnm.Print_Titles" localSheetId="8">спец.фонд!$9:$12</definedName>
    <definedName name="ііі" localSheetId="2">#REF!</definedName>
    <definedName name="ііі" localSheetId="3">#REF!</definedName>
    <definedName name="ііі" localSheetId="7">#REF!</definedName>
    <definedName name="ііі">#REF!</definedName>
    <definedName name="_xlnm.Print_Area" localSheetId="4">' 2270комунал'!$A$1:$D$30</definedName>
    <definedName name="_xlnm.Print_Area" localSheetId="2">' ЗП(казна)'!$A$1:$O$95</definedName>
    <definedName name="_xlnm.Print_Area" localSheetId="3">'2220'!$A$1:$I$22</definedName>
    <definedName name="_xlnm.Print_Area" localSheetId="7">'2240'!$A$1:$E$21</definedName>
    <definedName name="_xlnm.Print_Area" localSheetId="1">Дов.!$A$1:$H$64</definedName>
    <definedName name="_xlnm.Print_Area" localSheetId="0">'Дов. (2)'!$A$1:$H$65</definedName>
    <definedName name="_xlnm.Print_Area" localSheetId="9">'ЗП (ЗАГАЛЬНИЙ)'!$A$1:$O$95</definedName>
    <definedName name="_xlnm.Print_Area" localSheetId="11">'розрах зарплати '!$A$1:$I$54</definedName>
    <definedName name="_xlnm.Print_Area" localSheetId="8">спец.фонд!$A$1:$K$24</definedName>
    <definedName name="порівн" localSheetId="3">#REF!</definedName>
    <definedName name="порівн" localSheetId="7">#REF!</definedName>
    <definedName name="порівн" localSheetId="8">#REF!</definedName>
    <definedName name="порівн">#REF!</definedName>
    <definedName name="пропоз.2010" localSheetId="3">#REF!</definedName>
    <definedName name="пропоз.2010" localSheetId="7">#REF!</definedName>
    <definedName name="пропоз.2010" localSheetId="8">#REF!</definedName>
    <definedName name="пропоз.2010">#REF!</definedName>
    <definedName name="СУММ1">'[1]2 недоношене'!#REF!</definedName>
    <definedName name="уу" localSheetId="2">#REF!</definedName>
    <definedName name="уу" localSheetId="3">#REF!</definedName>
    <definedName name="уу" localSheetId="7">#REF!</definedName>
    <definedName name="уу">#REF!</definedName>
  </definedNames>
  <calcPr calcId="124519"/>
</workbook>
</file>

<file path=xl/calcChain.xml><?xml version="1.0" encoding="utf-8"?>
<calcChain xmlns="http://schemas.openxmlformats.org/spreadsheetml/2006/main">
  <c r="H7" i="8"/>
  <c r="H8"/>
  <c r="H9"/>
  <c r="H10"/>
  <c r="H11"/>
  <c r="H12"/>
  <c r="H13"/>
  <c r="H14"/>
  <c r="H15"/>
  <c r="H16"/>
  <c r="H17"/>
  <c r="I7"/>
  <c r="I8"/>
  <c r="I9"/>
  <c r="I10"/>
  <c r="I11"/>
  <c r="I12"/>
  <c r="I13"/>
  <c r="I14"/>
  <c r="I15"/>
  <c r="I16"/>
  <c r="I17"/>
  <c r="G29" i="25"/>
  <c r="F27"/>
  <c r="G28"/>
  <c r="G27" s="1"/>
  <c r="G54"/>
  <c r="G53"/>
  <c r="G52"/>
  <c r="G51"/>
  <c r="G50"/>
  <c r="G49"/>
  <c r="G48"/>
  <c r="G39"/>
  <c r="G38"/>
  <c r="F37"/>
  <c r="F36" s="1"/>
  <c r="G36" s="1"/>
  <c r="I18" i="8" l="1"/>
  <c r="H18"/>
  <c r="G37" i="25"/>
  <c r="D25" i="14"/>
  <c r="D36" i="20"/>
  <c r="D37"/>
  <c r="D39"/>
  <c r="D40"/>
  <c r="D80"/>
  <c r="D75"/>
  <c r="D69"/>
  <c r="D66"/>
  <c r="D63"/>
  <c r="D55"/>
  <c r="D51"/>
  <c r="D48"/>
  <c r="D45"/>
  <c r="D26"/>
  <c r="E80"/>
  <c r="E75"/>
  <c r="E69"/>
  <c r="E66"/>
  <c r="E63"/>
  <c r="E55"/>
  <c r="E51"/>
  <c r="E48"/>
  <c r="E45"/>
  <c r="E26"/>
  <c r="C46" i="3"/>
  <c r="D43"/>
  <c r="D44"/>
  <c r="D46"/>
  <c r="D47"/>
  <c r="D49"/>
  <c r="D50"/>
  <c r="D52"/>
  <c r="D53"/>
  <c r="D54"/>
  <c r="D56"/>
  <c r="D57"/>
  <c r="D58"/>
  <c r="D59"/>
  <c r="D62"/>
  <c r="D64"/>
  <c r="D65"/>
  <c r="D67"/>
  <c r="D68"/>
  <c r="D70"/>
  <c r="D71"/>
  <c r="D72"/>
  <c r="D73"/>
  <c r="D74"/>
  <c r="D76"/>
  <c r="D77"/>
  <c r="D78"/>
  <c r="D79"/>
  <c r="D81"/>
  <c r="D82"/>
  <c r="D83"/>
  <c r="D84"/>
  <c r="D85"/>
  <c r="C85" s="1"/>
  <c r="D22"/>
  <c r="D25"/>
  <c r="C25" s="1"/>
  <c r="D27"/>
  <c r="D28"/>
  <c r="D29"/>
  <c r="C29" s="1"/>
  <c r="D30"/>
  <c r="D36"/>
  <c r="D37"/>
  <c r="D39"/>
  <c r="D40"/>
  <c r="E61" i="20" l="1"/>
  <c r="E60" s="1"/>
  <c r="D61"/>
  <c r="D60" s="1"/>
  <c r="D21" i="14"/>
  <c r="E12" i="24"/>
  <c r="E14" s="1"/>
  <c r="F44" i="25" s="1"/>
  <c r="G44" s="1"/>
  <c r="E13" i="24"/>
  <c r="F46" i="1" l="1"/>
  <c r="F47" i="25"/>
  <c r="G47" s="1"/>
  <c r="F43" i="1"/>
  <c r="E35" i="20" s="1"/>
  <c r="D35" s="1"/>
  <c r="E14" i="23"/>
  <c r="E15"/>
  <c r="E16"/>
  <c r="E17"/>
  <c r="E18"/>
  <c r="E19"/>
  <c r="E20"/>
  <c r="E21"/>
  <c r="E22"/>
  <c r="E23"/>
  <c r="E13"/>
  <c r="E24" i="21"/>
  <c r="E25"/>
  <c r="E26"/>
  <c r="E27"/>
  <c r="E28"/>
  <c r="E29"/>
  <c r="E30"/>
  <c r="E31"/>
  <c r="E32"/>
  <c r="E33"/>
  <c r="E34"/>
  <c r="E35"/>
  <c r="E36"/>
  <c r="E37"/>
  <c r="E38"/>
  <c r="E39"/>
  <c r="E40"/>
  <c r="E14"/>
  <c r="E15"/>
  <c r="E16"/>
  <c r="E17"/>
  <c r="E18"/>
  <c r="E19"/>
  <c r="E20"/>
  <c r="E21"/>
  <c r="E22"/>
  <c r="E23"/>
  <c r="E13"/>
  <c r="G34" i="22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7"/>
  <c r="G6"/>
  <c r="G5"/>
  <c r="G4"/>
  <c r="G3"/>
  <c r="G2"/>
  <c r="E41" i="21" l="1"/>
  <c r="F41" i="25" s="1"/>
  <c r="E35" i="3"/>
  <c r="D35" s="1"/>
  <c r="C35" s="1"/>
  <c r="G35" i="22"/>
  <c r="E24" i="23"/>
  <c r="F43" i="25" s="1"/>
  <c r="G43" s="1"/>
  <c r="E42" i="20"/>
  <c r="E42" i="3"/>
  <c r="F40" i="1"/>
  <c r="G46"/>
  <c r="G47"/>
  <c r="G48"/>
  <c r="G49"/>
  <c r="G50"/>
  <c r="G51"/>
  <c r="G52"/>
  <c r="G53"/>
  <c r="D23" i="18"/>
  <c r="D21" i="17"/>
  <c r="M18"/>
  <c r="D22"/>
  <c r="J15"/>
  <c r="L15" s="1"/>
  <c r="F42" i="1" l="1"/>
  <c r="E34" i="3" s="1"/>
  <c r="D34" s="1"/>
  <c r="G41" i="25"/>
  <c r="E32" i="3"/>
  <c r="D32" s="1"/>
  <c r="E32" i="20"/>
  <c r="D32" s="1"/>
  <c r="T15" i="17"/>
  <c r="Y15" s="1"/>
  <c r="AD15" s="1"/>
  <c r="X15"/>
  <c r="AC15"/>
  <c r="E34" i="20" l="1"/>
  <c r="D34" s="1"/>
  <c r="D20" i="17"/>
  <c r="E22" i="18"/>
  <c r="E24"/>
  <c r="I84" i="20" l="1"/>
  <c r="C84" s="1"/>
  <c r="I83"/>
  <c r="C83"/>
  <c r="I82"/>
  <c r="C82" s="1"/>
  <c r="I81"/>
  <c r="C81"/>
  <c r="O80"/>
  <c r="M80"/>
  <c r="K80"/>
  <c r="J80"/>
  <c r="H80"/>
  <c r="G80"/>
  <c r="F80"/>
  <c r="I79"/>
  <c r="C79"/>
  <c r="I78"/>
  <c r="C78" s="1"/>
  <c r="I77"/>
  <c r="C77"/>
  <c r="I76"/>
  <c r="C76" s="1"/>
  <c r="O75"/>
  <c r="M75"/>
  <c r="K75"/>
  <c r="J75"/>
  <c r="H75"/>
  <c r="G75"/>
  <c r="F75"/>
  <c r="I74"/>
  <c r="C74"/>
  <c r="I73"/>
  <c r="C73" s="1"/>
  <c r="I72"/>
  <c r="C72" s="1"/>
  <c r="I71"/>
  <c r="C71" s="1"/>
  <c r="I70"/>
  <c r="C70"/>
  <c r="O69"/>
  <c r="M69"/>
  <c r="K69"/>
  <c r="J69"/>
  <c r="I69" s="1"/>
  <c r="H69"/>
  <c r="G69"/>
  <c r="F69"/>
  <c r="I68"/>
  <c r="I67"/>
  <c r="C67" s="1"/>
  <c r="C66" s="1"/>
  <c r="O66"/>
  <c r="M66"/>
  <c r="K66"/>
  <c r="J66"/>
  <c r="I66" s="1"/>
  <c r="H66"/>
  <c r="G66"/>
  <c r="F66"/>
  <c r="I65"/>
  <c r="C65" s="1"/>
  <c r="I64"/>
  <c r="C64"/>
  <c r="C63" s="1"/>
  <c r="O63"/>
  <c r="M63"/>
  <c r="M61" s="1"/>
  <c r="M60" s="1"/>
  <c r="K63"/>
  <c r="K61" s="1"/>
  <c r="K60" s="1"/>
  <c r="J63"/>
  <c r="I63" s="1"/>
  <c r="H63"/>
  <c r="G63"/>
  <c r="F63"/>
  <c r="I62"/>
  <c r="C62" s="1"/>
  <c r="H61"/>
  <c r="H60" s="1"/>
  <c r="G61"/>
  <c r="G60" s="1"/>
  <c r="I59"/>
  <c r="C59" s="1"/>
  <c r="I58"/>
  <c r="C58"/>
  <c r="I57"/>
  <c r="C57" s="1"/>
  <c r="I56"/>
  <c r="C56"/>
  <c r="O55"/>
  <c r="M55"/>
  <c r="K55"/>
  <c r="J55"/>
  <c r="H55"/>
  <c r="G55"/>
  <c r="F55"/>
  <c r="I54"/>
  <c r="C54"/>
  <c r="I53"/>
  <c r="C53" s="1"/>
  <c r="I52"/>
  <c r="C52"/>
  <c r="O51"/>
  <c r="M51"/>
  <c r="K51"/>
  <c r="J51"/>
  <c r="H51"/>
  <c r="G51"/>
  <c r="F51"/>
  <c r="I50"/>
  <c r="C50" s="1"/>
  <c r="I49"/>
  <c r="C49" s="1"/>
  <c r="O48"/>
  <c r="M48"/>
  <c r="K48"/>
  <c r="J48"/>
  <c r="H48"/>
  <c r="G48"/>
  <c r="F48"/>
  <c r="I47"/>
  <c r="I45" s="1"/>
  <c r="C47"/>
  <c r="C46"/>
  <c r="C45" s="1"/>
  <c r="O45"/>
  <c r="M45"/>
  <c r="K45"/>
  <c r="K31" s="1"/>
  <c r="J45"/>
  <c r="J31" s="1"/>
  <c r="H45"/>
  <c r="G45"/>
  <c r="F45"/>
  <c r="I44"/>
  <c r="I43"/>
  <c r="C43"/>
  <c r="I42"/>
  <c r="I41"/>
  <c r="I40"/>
  <c r="C40" s="1"/>
  <c r="I39"/>
  <c r="C39"/>
  <c r="O38"/>
  <c r="O31" s="1"/>
  <c r="O24" s="1"/>
  <c r="K38"/>
  <c r="J38"/>
  <c r="H38"/>
  <c r="H31" s="1"/>
  <c r="G38"/>
  <c r="F38"/>
  <c r="I37"/>
  <c r="C37"/>
  <c r="I36"/>
  <c r="C36" s="1"/>
  <c r="C35"/>
  <c r="I34"/>
  <c r="C34"/>
  <c r="I33"/>
  <c r="I32"/>
  <c r="C32"/>
  <c r="F31"/>
  <c r="I30"/>
  <c r="C30"/>
  <c r="I28"/>
  <c r="I26" s="1"/>
  <c r="C28"/>
  <c r="I27"/>
  <c r="C27"/>
  <c r="O26"/>
  <c r="K26"/>
  <c r="J26"/>
  <c r="H26"/>
  <c r="G26"/>
  <c r="F26"/>
  <c r="C25"/>
  <c r="C69" l="1"/>
  <c r="H24"/>
  <c r="H23" s="1"/>
  <c r="H21" s="1"/>
  <c r="H19" s="1"/>
  <c r="K24"/>
  <c r="K23" s="1"/>
  <c r="K21" s="1"/>
  <c r="K19" s="1"/>
  <c r="I55"/>
  <c r="I80"/>
  <c r="G31"/>
  <c r="G24" s="1"/>
  <c r="G23" s="1"/>
  <c r="G21" s="1"/>
  <c r="G19" s="1"/>
  <c r="I48"/>
  <c r="F24"/>
  <c r="I51"/>
  <c r="J24"/>
  <c r="F61"/>
  <c r="F60" s="1"/>
  <c r="C26"/>
  <c r="O61"/>
  <c r="O60" s="1"/>
  <c r="O23" s="1"/>
  <c r="O21" s="1"/>
  <c r="O19" s="1"/>
  <c r="I75"/>
  <c r="C51"/>
  <c r="C48"/>
  <c r="C61"/>
  <c r="C75"/>
  <c r="C80"/>
  <c r="C55"/>
  <c r="I61"/>
  <c r="I60" s="1"/>
  <c r="I38"/>
  <c r="I31" s="1"/>
  <c r="J61"/>
  <c r="J60" s="1"/>
  <c r="J23" l="1"/>
  <c r="K20"/>
  <c r="I24"/>
  <c r="F23"/>
  <c r="F21" s="1"/>
  <c r="F19" s="1"/>
  <c r="C60"/>
  <c r="J21"/>
  <c r="J19" s="1"/>
  <c r="J20"/>
  <c r="I23"/>
  <c r="I22" l="1"/>
  <c r="I21"/>
  <c r="I19" s="1"/>
  <c r="G16" i="16" l="1"/>
  <c r="G15"/>
  <c r="M19" i="3"/>
  <c r="L19"/>
  <c r="N19"/>
  <c r="G36" i="18"/>
  <c r="F36"/>
  <c r="E36"/>
  <c r="D21"/>
  <c r="D24"/>
  <c r="I24" l="1"/>
  <c r="J24" s="1"/>
  <c r="L17" i="17"/>
  <c r="X17" s="1"/>
  <c r="Y17" s="1"/>
  <c r="L16"/>
  <c r="X16" s="1"/>
  <c r="Y16" s="1"/>
  <c r="J14"/>
  <c r="L14" s="1"/>
  <c r="L13"/>
  <c r="X13" s="1"/>
  <c r="L12"/>
  <c r="T12" s="1"/>
  <c r="G11"/>
  <c r="Z17" l="1"/>
  <c r="Z16"/>
  <c r="X14"/>
  <c r="Y14" s="1"/>
  <c r="T13"/>
  <c r="Y13" s="1"/>
  <c r="X12"/>
  <c r="Y12" s="1"/>
  <c r="J11"/>
  <c r="L11" s="1"/>
  <c r="D11" i="18"/>
  <c r="D12"/>
  <c r="D13"/>
  <c r="D14"/>
  <c r="D15"/>
  <c r="D16"/>
  <c r="D17"/>
  <c r="D18"/>
  <c r="D19"/>
  <c r="D20"/>
  <c r="D22"/>
  <c r="I18" l="1"/>
  <c r="J18" s="1"/>
  <c r="I17"/>
  <c r="J17" s="1"/>
  <c r="I22"/>
  <c r="J22" s="1"/>
  <c r="D36"/>
  <c r="Z13" i="17"/>
  <c r="Z18" s="1"/>
  <c r="X11"/>
  <c r="T11"/>
  <c r="B36" i="18"/>
  <c r="H36" l="1"/>
  <c r="H48" s="1"/>
  <c r="I19"/>
  <c r="Y11" i="17"/>
  <c r="I36" i="18" l="1"/>
  <c r="J19"/>
  <c r="G10" i="17"/>
  <c r="J10" s="1"/>
  <c r="L10" s="1"/>
  <c r="I46" i="18" l="1"/>
  <c r="I48" s="1"/>
  <c r="T10" i="17"/>
  <c r="X10"/>
  <c r="G9"/>
  <c r="J9" s="1"/>
  <c r="L9" s="1"/>
  <c r="G8"/>
  <c r="J8" s="1"/>
  <c r="G7"/>
  <c r="J7" l="1"/>
  <c r="J18" s="1"/>
  <c r="G18"/>
  <c r="F36" i="1"/>
  <c r="G37"/>
  <c r="Y10" i="17"/>
  <c r="L8"/>
  <c r="T8" s="1"/>
  <c r="L7"/>
  <c r="X7" s="1"/>
  <c r="X9"/>
  <c r="T9"/>
  <c r="AG14" l="1"/>
  <c r="F35" i="1"/>
  <c r="G36"/>
  <c r="T7" i="17"/>
  <c r="X8"/>
  <c r="Y8" s="1"/>
  <c r="Y9"/>
  <c r="Y7" l="1"/>
  <c r="Y18" s="1"/>
  <c r="T18"/>
  <c r="X18"/>
  <c r="N18"/>
  <c r="AC18"/>
  <c r="D19" l="1"/>
  <c r="AD18"/>
  <c r="AD19" l="1"/>
  <c r="AD20" s="1"/>
  <c r="D20" i="14" l="1"/>
  <c r="D16" s="1"/>
  <c r="F46" i="25" l="1"/>
  <c r="F45" i="1"/>
  <c r="D15" i="14"/>
  <c r="E41" i="20" l="1"/>
  <c r="D41" s="1"/>
  <c r="C41" s="1"/>
  <c r="E41" i="3"/>
  <c r="D41" s="1"/>
  <c r="F44" i="1"/>
  <c r="F45" i="25"/>
  <c r="G45" s="1"/>
  <c r="G46"/>
  <c r="D42" i="3"/>
  <c r="G45" i="1"/>
  <c r="D42" i="20" l="1"/>
  <c r="C42" s="1"/>
  <c r="C38" s="1"/>
  <c r="E38"/>
  <c r="F42" i="25" l="1"/>
  <c r="D38" i="20"/>
  <c r="F41" i="1" l="1"/>
  <c r="F39" s="1"/>
  <c r="F34" s="1"/>
  <c r="G42" i="25"/>
  <c r="F40"/>
  <c r="M69" i="3"/>
  <c r="I84"/>
  <c r="C84" s="1"/>
  <c r="I83"/>
  <c r="C83" s="1"/>
  <c r="I82"/>
  <c r="C82" s="1"/>
  <c r="I81"/>
  <c r="C81" s="1"/>
  <c r="O80"/>
  <c r="M80"/>
  <c r="K80"/>
  <c r="J80"/>
  <c r="I80"/>
  <c r="H80"/>
  <c r="G80"/>
  <c r="F80"/>
  <c r="E80"/>
  <c r="D80" s="1"/>
  <c r="C80" s="1"/>
  <c r="I79"/>
  <c r="C79" s="1"/>
  <c r="I78"/>
  <c r="C78" s="1"/>
  <c r="I77"/>
  <c r="C77" s="1"/>
  <c r="I76"/>
  <c r="C76" s="1"/>
  <c r="O75"/>
  <c r="M75"/>
  <c r="K75"/>
  <c r="J75"/>
  <c r="H75"/>
  <c r="G75"/>
  <c r="F75"/>
  <c r="E75"/>
  <c r="D75" s="1"/>
  <c r="I74"/>
  <c r="C74" s="1"/>
  <c r="I73"/>
  <c r="C73" s="1"/>
  <c r="I72"/>
  <c r="C72" s="1"/>
  <c r="I71"/>
  <c r="C71" s="1"/>
  <c r="I70"/>
  <c r="C70" s="1"/>
  <c r="O69"/>
  <c r="K69"/>
  <c r="J69"/>
  <c r="H69"/>
  <c r="G69"/>
  <c r="F69"/>
  <c r="E69"/>
  <c r="D69" s="1"/>
  <c r="I68"/>
  <c r="C68" s="1"/>
  <c r="I67"/>
  <c r="C67" s="1"/>
  <c r="O66"/>
  <c r="O61" s="1"/>
  <c r="O60" s="1"/>
  <c r="M66"/>
  <c r="K66"/>
  <c r="J66"/>
  <c r="I66" s="1"/>
  <c r="H66"/>
  <c r="G66"/>
  <c r="F66"/>
  <c r="E66"/>
  <c r="I65"/>
  <c r="C65" s="1"/>
  <c r="I64"/>
  <c r="C64" s="1"/>
  <c r="O63"/>
  <c r="M63"/>
  <c r="K63"/>
  <c r="K61" s="1"/>
  <c r="J63"/>
  <c r="H63"/>
  <c r="G63"/>
  <c r="F63"/>
  <c r="F61" s="1"/>
  <c r="F60" s="1"/>
  <c r="E63"/>
  <c r="D63" s="1"/>
  <c r="I62"/>
  <c r="C62" s="1"/>
  <c r="I59"/>
  <c r="C59" s="1"/>
  <c r="I58"/>
  <c r="C58" s="1"/>
  <c r="I57"/>
  <c r="C57" s="1"/>
  <c r="I56"/>
  <c r="C56" s="1"/>
  <c r="O55"/>
  <c r="M55"/>
  <c r="K55"/>
  <c r="J55"/>
  <c r="H55"/>
  <c r="G55"/>
  <c r="F55"/>
  <c r="E55"/>
  <c r="I54"/>
  <c r="C54" s="1"/>
  <c r="I53"/>
  <c r="C53" s="1"/>
  <c r="I52"/>
  <c r="C52" s="1"/>
  <c r="O51"/>
  <c r="M51"/>
  <c r="K51"/>
  <c r="J51"/>
  <c r="H51"/>
  <c r="G51"/>
  <c r="F51"/>
  <c r="E51"/>
  <c r="D51" s="1"/>
  <c r="I50"/>
  <c r="C50" s="1"/>
  <c r="I49"/>
  <c r="C49" s="1"/>
  <c r="O48"/>
  <c r="M48"/>
  <c r="K48"/>
  <c r="J48"/>
  <c r="H48"/>
  <c r="G48"/>
  <c r="F48"/>
  <c r="E48"/>
  <c r="I47"/>
  <c r="C47" s="1"/>
  <c r="M45"/>
  <c r="O45"/>
  <c r="K45"/>
  <c r="J45"/>
  <c r="H45"/>
  <c r="H31" s="1"/>
  <c r="G45"/>
  <c r="F45"/>
  <c r="E45"/>
  <c r="I44"/>
  <c r="C44" s="1"/>
  <c r="I43"/>
  <c r="C43" s="1"/>
  <c r="I42"/>
  <c r="C42" s="1"/>
  <c r="I41"/>
  <c r="C41" s="1"/>
  <c r="I40"/>
  <c r="C40" s="1"/>
  <c r="I39"/>
  <c r="C39" s="1"/>
  <c r="O38"/>
  <c r="M38"/>
  <c r="K38"/>
  <c r="K31" s="1"/>
  <c r="J38"/>
  <c r="H38"/>
  <c r="G38"/>
  <c r="F38"/>
  <c r="E38"/>
  <c r="I37"/>
  <c r="C37" s="1"/>
  <c r="I36"/>
  <c r="C36" s="1"/>
  <c r="I34"/>
  <c r="C34" s="1"/>
  <c r="I33"/>
  <c r="I32"/>
  <c r="C32" s="1"/>
  <c r="F31"/>
  <c r="I30"/>
  <c r="C30" s="1"/>
  <c r="I28"/>
  <c r="C28" s="1"/>
  <c r="I27"/>
  <c r="O26"/>
  <c r="M26"/>
  <c r="K26"/>
  <c r="J26"/>
  <c r="H26"/>
  <c r="G26"/>
  <c r="F26"/>
  <c r="E26"/>
  <c r="E33" l="1"/>
  <c r="D33" s="1"/>
  <c r="C33" s="1"/>
  <c r="G41" i="1"/>
  <c r="E33" i="20"/>
  <c r="E31" s="1"/>
  <c r="E24" s="1"/>
  <c r="D26" i="3"/>
  <c r="F24"/>
  <c r="D48"/>
  <c r="G61"/>
  <c r="G60" s="1"/>
  <c r="D66"/>
  <c r="C66" s="1"/>
  <c r="G40" i="25"/>
  <c r="F35"/>
  <c r="I26" i="3"/>
  <c r="C27"/>
  <c r="D45"/>
  <c r="D38"/>
  <c r="J31"/>
  <c r="O31"/>
  <c r="D55"/>
  <c r="H61"/>
  <c r="H60" s="1"/>
  <c r="F31" i="1"/>
  <c r="F28" s="1"/>
  <c r="I45" i="3"/>
  <c r="I48"/>
  <c r="E61"/>
  <c r="J61"/>
  <c r="J60" s="1"/>
  <c r="I75"/>
  <c r="C75" s="1"/>
  <c r="J24"/>
  <c r="K60"/>
  <c r="K24"/>
  <c r="K23" s="1"/>
  <c r="K21" s="1"/>
  <c r="K19" s="1"/>
  <c r="H24"/>
  <c r="H23" s="1"/>
  <c r="H21" s="1"/>
  <c r="H19" s="1"/>
  <c r="I38"/>
  <c r="I31" s="1"/>
  <c r="I24" s="1"/>
  <c r="I51"/>
  <c r="C51" s="1"/>
  <c r="I55"/>
  <c r="F23"/>
  <c r="F21" s="1"/>
  <c r="F19" s="1"/>
  <c r="I69"/>
  <c r="C69" s="1"/>
  <c r="O24"/>
  <c r="O23" s="1"/>
  <c r="O21" s="1"/>
  <c r="O19" s="1"/>
  <c r="J23"/>
  <c r="J21" s="1"/>
  <c r="J19" s="1"/>
  <c r="M31"/>
  <c r="M24" s="1"/>
  <c r="M61"/>
  <c r="M60" s="1"/>
  <c r="G23"/>
  <c r="G19" s="1"/>
  <c r="I63"/>
  <c r="I61" s="1"/>
  <c r="G44" i="1"/>
  <c r="G43"/>
  <c r="G42"/>
  <c r="G40"/>
  <c r="G39"/>
  <c r="E31" i="3" l="1"/>
  <c r="D31" s="1"/>
  <c r="C31" s="1"/>
  <c r="D33" i="20"/>
  <c r="C33" s="1"/>
  <c r="C31" s="1"/>
  <c r="C24" s="1"/>
  <c r="C23" s="1"/>
  <c r="C20" s="1"/>
  <c r="D20" s="1"/>
  <c r="C48" i="3"/>
  <c r="J20"/>
  <c r="C55"/>
  <c r="C45"/>
  <c r="C26"/>
  <c r="G35" i="25"/>
  <c r="F32"/>
  <c r="G32" s="1"/>
  <c r="C38" i="3"/>
  <c r="E60"/>
  <c r="D60" s="1"/>
  <c r="D61"/>
  <c r="C61" s="1"/>
  <c r="C63"/>
  <c r="D31" i="20"/>
  <c r="D24" s="1"/>
  <c r="E23"/>
  <c r="G34" i="1"/>
  <c r="G38"/>
  <c r="I60" i="3"/>
  <c r="K20"/>
  <c r="I23"/>
  <c r="C19" i="20" l="1"/>
  <c r="D19" s="1"/>
  <c r="E24" i="3"/>
  <c r="E23" s="1"/>
  <c r="E20" s="1"/>
  <c r="D20" s="1"/>
  <c r="C20" s="1"/>
  <c r="D23" i="20"/>
  <c r="E20"/>
  <c r="E19" s="1"/>
  <c r="C60" i="3"/>
  <c r="I21"/>
  <c r="I19" s="1"/>
  <c r="I22"/>
  <c r="C22" s="1"/>
  <c r="G35" i="1"/>
  <c r="E19" i="3" l="1"/>
  <c r="D19" s="1"/>
  <c r="C19" s="1"/>
  <c r="D24"/>
  <c r="C24" s="1"/>
  <c r="D21"/>
  <c r="C21" s="1"/>
  <c r="D23"/>
  <c r="C23" s="1"/>
  <c r="G31" i="1"/>
  <c r="G28" s="1"/>
  <c r="G14" i="16"/>
  <c r="G17" s="1"/>
  <c r="G27" i="1" l="1"/>
  <c r="G26" s="1"/>
  <c r="F27"/>
  <c r="F24" i="25"/>
  <c r="G24" s="1"/>
  <c r="F24" i="1" l="1"/>
  <c r="G24" s="1"/>
  <c r="F26"/>
</calcChain>
</file>

<file path=xl/sharedStrings.xml><?xml version="1.0" encoding="utf-8"?>
<sst xmlns="http://schemas.openxmlformats.org/spreadsheetml/2006/main" count="922" uniqueCount="491">
  <si>
    <t>ЗАТВЕРДЖУЮ</t>
  </si>
  <si>
    <t>(посада)</t>
  </si>
  <si>
    <t>М. П. </t>
  </si>
  <si>
    <t>ДОВІДКА</t>
  </si>
  <si>
    <t>про зміни до кошторису</t>
  </si>
  <si>
    <r>
      <t xml:space="preserve">Вид бюджету: </t>
    </r>
    <r>
      <rPr>
        <b/>
        <sz val="10"/>
        <color rgb="FF000000"/>
        <rFont val="Times New Roman"/>
        <family val="1"/>
        <charset val="204"/>
      </rPr>
      <t>Державний,</t>
    </r>
  </si>
  <si>
    <r>
      <t xml:space="preserve">код та назва відомчої класифікації видатків та кредитування бюджету:  </t>
    </r>
    <r>
      <rPr>
        <b/>
        <sz val="10"/>
        <color rgb="FF000000"/>
        <rFont val="Times New Roman"/>
        <family val="1"/>
        <charset val="204"/>
      </rPr>
      <t>230, Міністерство охорони здоров'я України,</t>
    </r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</si>
  <si>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бюджетів)* ____________________________).</t>
  </si>
  <si>
    <t xml:space="preserve">  (грн.) </t>
  </si>
  <si>
    <t>Код **</t>
  </si>
  <si>
    <t>Найменування </t>
  </si>
  <si>
    <t>Сума змін (+, -) </t>
  </si>
  <si>
    <t>загальний фонд </t>
  </si>
  <si>
    <t>спеціальний фонд </t>
  </si>
  <si>
    <t>разом </t>
  </si>
  <si>
    <t>1 </t>
  </si>
  <si>
    <t>2 </t>
  </si>
  <si>
    <t>3 </t>
  </si>
  <si>
    <t>4 </t>
  </si>
  <si>
    <t>5 </t>
  </si>
  <si>
    <t>НАДХОДЖЕННЯ - усього </t>
  </si>
  <si>
    <t>---</t>
  </si>
  <si>
    <t>у тому числі:  </t>
  </si>
  <si>
    <t>доходи (розписати за кодами класифікації доходів бюджету) </t>
  </si>
  <si>
    <t>фінансування (розписати за кодами класифікації фінансування бюджету за типом боргового зобов'язання)* 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</si>
  <si>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 </t>
  </si>
  <si>
    <t>ВИДАТКИ ТА НАДАННЯ КРЕДИТІВ - усього </t>
  </si>
  <si>
    <t>видатки (розписати за кодами економічної класифікації видатків бюджету) </t>
  </si>
  <si>
    <t>Поточні видатки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</si>
  <si>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</si>
  <si>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</si>
  <si>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 </t>
  </si>
  <si>
    <t>Оплата послуг (крім комунальних)</t>
  </si>
  <si>
    <t>Оплата комунальних послуг та енергоносіїв </t>
  </si>
  <si>
    <t>Оплата теплопостачання </t>
  </si>
  <si>
    <t>Оплата водопостачання та водовідведення </t>
  </si>
  <si>
    <t>Оплата електроенергії  </t>
  </si>
  <si>
    <t>Оплата інших енергоносіїв та інших комунальних послуг</t>
  </si>
  <si>
    <t>Інші поточні видатки  </t>
  </si>
  <si>
    <t>Капітальні видатки </t>
  </si>
  <si>
    <t>Придбання основного капіталу </t>
  </si>
  <si>
    <t>Капітальний ремонт </t>
  </si>
  <si>
    <t>Капітальний ремонт інших об'єктів </t>
  </si>
  <si>
    <t>надання кредитів з бюджету (розписати за кодами класифікації кредитування бюджету) </t>
  </si>
  <si>
    <t>Головний бухгалтер</t>
  </si>
  <si>
    <t>** Заповнюється розпорядниками бюджетних коштів за відповідними кодами класифікації, тільки за якими вносяться зміни.</t>
  </si>
  <si>
    <t xml:space="preserve">                                             (код за ЄДРПОУ та найменування бюджетної установи, організації)</t>
  </si>
  <si>
    <t>м. Київ</t>
  </si>
  <si>
    <t>(найменування міста, району, області)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</si>
  <si>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бюджетів)* ______________).</t>
  </si>
  <si>
    <t>Код </t>
  </si>
  <si>
    <t>Разом, спеціальний фонд </t>
  </si>
  <si>
    <t>Надходження від плати за послуги, що надаються бюджетними установами згідно із законодавством</t>
  </si>
  <si>
    <t>назва інших надходжень за видами </t>
  </si>
  <si>
    <t>у т. ч. за підгрупами </t>
  </si>
  <si>
    <t>у т. ч. за підгрупами</t>
  </si>
  <si>
    <t>25010100 </t>
  </si>
  <si>
    <t>25010200 </t>
  </si>
  <si>
    <t>25010300 </t>
  </si>
  <si>
    <t>25010400 </t>
  </si>
  <si>
    <t>25020100 </t>
  </si>
  <si>
    <t>25020200 </t>
  </si>
  <si>
    <t>6 </t>
  </si>
  <si>
    <t>7 </t>
  </si>
  <si>
    <t>8 </t>
  </si>
  <si>
    <t>9 </t>
  </si>
  <si>
    <t>10 </t>
  </si>
  <si>
    <t>11 </t>
  </si>
  <si>
    <t>х </t>
  </si>
  <si>
    <t>Надходження коштів до спеціального фонду бюджету </t>
  </si>
  <si>
    <t>Залишок коштів на початок періоду</t>
  </si>
  <si>
    <t>2000 </t>
  </si>
  <si>
    <t>Оплата праці і нарахування на заробітну плату</t>
  </si>
  <si>
    <t xml:space="preserve">Оплата праці </t>
  </si>
  <si>
    <t>2110 </t>
  </si>
  <si>
    <t>Заробітна плата </t>
  </si>
  <si>
    <t>2111 </t>
  </si>
  <si>
    <t xml:space="preserve">Грошове забезпечення  військовослужбовців </t>
  </si>
  <si>
    <t>2112 </t>
  </si>
  <si>
    <t>Нарахування на оплату праці </t>
  </si>
  <si>
    <t>2120 </t>
  </si>
  <si>
    <t>2210 </t>
  </si>
  <si>
    <t>2220 </t>
  </si>
  <si>
    <t>Продукти харчування </t>
  </si>
  <si>
    <t>2230 </t>
  </si>
  <si>
    <t>Видатки на відрядження </t>
  </si>
  <si>
    <t xml:space="preserve">Видатки та заходи спеціального призначення </t>
  </si>
  <si>
    <t>2271 </t>
  </si>
  <si>
    <t>2272 </t>
  </si>
  <si>
    <t>Оплата природного газу </t>
  </si>
  <si>
    <t>2275 </t>
  </si>
  <si>
    <t>Оплата енергосервісу</t>
  </si>
  <si>
    <t>Дослідження і розробки, окремі заходи по реалізації державних (регіональних) програм</t>
  </si>
  <si>
    <t xml:space="preserve">Дослідження і розробки, окремі заходи розвитку по реалізації державних (регіональних) програм </t>
  </si>
  <si>
    <t>2281 </t>
  </si>
  <si>
    <t>Окремі заходи по реалізації державних (регіональних) програм, не віднесені до заходів розвитку </t>
  </si>
  <si>
    <t>2282 </t>
  </si>
  <si>
    <t>Обслуговування боргових зобов'язань </t>
  </si>
  <si>
    <t>Обслуговування внутрішніх боргових зобов'язань </t>
  </si>
  <si>
    <t>Обслуговування зовнішніх боргових зобов'язань </t>
  </si>
  <si>
    <t>Поточні трансферти </t>
  </si>
  <si>
    <t>2600 </t>
  </si>
  <si>
    <t>Субсидії та поточні трансферти підприємствам (установам, організаціям)  </t>
  </si>
  <si>
    <t>2610 </t>
  </si>
  <si>
    <t>Поточні трансферти органам державного управління інших рівнів </t>
  </si>
  <si>
    <t>2620 </t>
  </si>
  <si>
    <t>Поточні трансферти урядам іноземних держав та міжнародним організаціям</t>
  </si>
  <si>
    <t>Соціальне забезпечення </t>
  </si>
  <si>
    <t>Виплата пенсій і допомоги </t>
  </si>
  <si>
    <t>2710 </t>
  </si>
  <si>
    <t>Стипендії </t>
  </si>
  <si>
    <t>2720 </t>
  </si>
  <si>
    <t>Інші виплати населенню </t>
  </si>
  <si>
    <t>3000 </t>
  </si>
  <si>
    <t>3100 </t>
  </si>
  <si>
    <t>Придбання обладнання і предметів довгострокового користування </t>
  </si>
  <si>
    <t>3110 </t>
  </si>
  <si>
    <t>Капітальне будівництво (придбання) </t>
  </si>
  <si>
    <t>3120 </t>
  </si>
  <si>
    <t>Капітальне будівництво (придбання) житла </t>
  </si>
  <si>
    <t>3121 </t>
  </si>
  <si>
    <t xml:space="preserve">Капітальне будівництво  (придбання) інших об’єктів </t>
  </si>
  <si>
    <t>3122 </t>
  </si>
  <si>
    <t>3130 </t>
  </si>
  <si>
    <t>Капітальний ремонт житлового фонду (приміщень)</t>
  </si>
  <si>
    <t>3131 </t>
  </si>
  <si>
    <t>3132 </t>
  </si>
  <si>
    <t>Реконструкція та реставрація </t>
  </si>
  <si>
    <t>3140 </t>
  </si>
  <si>
    <t>Реконструкція житлового фонду (приміщень)</t>
  </si>
  <si>
    <t>3141 </t>
  </si>
  <si>
    <t>Реконструкція та реставрація інших об'єктів </t>
  </si>
  <si>
    <t>Реставрація пам'яток культури, історії та архітектури </t>
  </si>
  <si>
    <t>3143 </t>
  </si>
  <si>
    <t>Створення державних запасів і резервів </t>
  </si>
  <si>
    <t>3150 </t>
  </si>
  <si>
    <t>Придбання землі та нематеріальних активів  </t>
  </si>
  <si>
    <t>3160 </t>
  </si>
  <si>
    <t>Капітальні трансферти </t>
  </si>
  <si>
    <t>3200 </t>
  </si>
  <si>
    <t>Капітальні трансферти підприємствам (установам, організаціям) </t>
  </si>
  <si>
    <t>3210 </t>
  </si>
  <si>
    <t>Капітальні трансферти органам державного управління інших рівнів </t>
  </si>
  <si>
    <t>3220 </t>
  </si>
  <si>
    <t>Капітальні трансферти урядам іноземних держав та міжнародним організаціям </t>
  </si>
  <si>
    <t>3230 </t>
  </si>
  <si>
    <t>Капітальні трансферти  населенню</t>
  </si>
  <si>
    <t>3240 </t>
  </si>
  <si>
    <t>Надання внутрішніх кредитів </t>
  </si>
  <si>
    <t>4110 </t>
  </si>
  <si>
    <t>Надання кредитів органам державного управління інших рівнів </t>
  </si>
  <si>
    <t>4111 </t>
  </si>
  <si>
    <t>Надання кредитів підприємствам, установам, організаціям </t>
  </si>
  <si>
    <t>4112 </t>
  </si>
  <si>
    <t>Надання інших внутрішніх кредитів </t>
  </si>
  <si>
    <t>Надання зовнішніх кредитів </t>
  </si>
  <si>
    <t>*Плануються за наявності підстави.</t>
  </si>
  <si>
    <t>Додаток 11
до Інструкції про складання і виконання
розпису Державного бюджету України</t>
  </si>
  <si>
    <t>(підпис)                                Власне ім'я ПРІЗВИЩЕ</t>
  </si>
  <si>
    <t xml:space="preserve"> на 2021 рік</t>
  </si>
  <si>
    <t xml:space="preserve">Номер </t>
  </si>
  <si>
    <t xml:space="preserve">Дата  </t>
  </si>
  <si>
    <t>(підпис)</t>
  </si>
  <si>
    <r>
      <t xml:space="preserve">* </t>
    </r>
    <r>
      <rPr>
        <sz val="7"/>
        <color indexed="8"/>
        <rFont val="Times New Roman"/>
        <family val="1"/>
        <charset val="204"/>
      </rPr>
      <t>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бюджеті.</t>
    </r>
  </si>
  <si>
    <t>ЗАТВЕРДЖЕНО
Наказ Міністерства фінансів України
28.01.2002  № 57
(у редакції наказу Міністерства фінансів України
04.12.2015 № 1118)</t>
  </si>
  <si>
    <t xml:space="preserve">ЗВЕДЕННЯ ПОКАЗНИКІВ СПЕЦІАЛЬНОГО ФОНДУ КОШТОРИСУ на 2021 рік </t>
  </si>
  <si>
    <r>
      <t xml:space="preserve">Вид бюджету - </t>
    </r>
    <r>
      <rPr>
        <b/>
        <sz val="12"/>
        <color indexed="8"/>
        <rFont val="Times New Roman"/>
        <family val="1"/>
        <charset val="204"/>
      </rPr>
      <t>Державний,</t>
    </r>
  </si>
  <si>
    <r>
      <t xml:space="preserve">код та назва відомчої класифікації видатків та кредитування бюджету: </t>
    </r>
    <r>
      <rPr>
        <b/>
        <sz val="12"/>
        <color indexed="8"/>
        <rFont val="Times New Roman"/>
        <family val="1"/>
        <charset val="204"/>
      </rPr>
      <t>230, Міністерство охорони здоров'я України,</t>
    </r>
  </si>
  <si>
    <t>(грн)</t>
  </si>
  <si>
    <t>Інші джерела власних надходжень бюджетних установ**</t>
  </si>
  <si>
    <t>Інші надходження ***</t>
  </si>
  <si>
    <t>Фінансування</t>
  </si>
  <si>
    <t>Суддівська винагорода</t>
  </si>
  <si>
    <t>Нерозподілені видатки</t>
  </si>
  <si>
    <t xml:space="preserve">** Плануються за наявності підстав.
*** Заповнюється за відповідними видами інших надходжень згідно з кошторисом.
**** Проставляється сума залишків грошових коштів, на яку внесено зміни до кошторису.
</t>
  </si>
  <si>
    <t>(назва закладу)</t>
  </si>
  <si>
    <t>№ п/п</t>
  </si>
  <si>
    <t>Найменування</t>
  </si>
  <si>
    <t>Кількість</t>
  </si>
  <si>
    <t>Всього</t>
  </si>
  <si>
    <t>КЕКВ 2240 - Оплата послуг (крім комунальних)</t>
  </si>
  <si>
    <t xml:space="preserve">Додаток до розрахунків до кошторису на 2021 рік                                                               </t>
  </si>
  <si>
    <t>ціна за одиницю (грн)</t>
  </si>
  <si>
    <t>сума (тис.грн)</t>
  </si>
  <si>
    <t xml:space="preserve">Додаток 17 до розрахунка </t>
  </si>
  <si>
    <t>надходжень від надання платних послуг розпорядниками коштів державного бюджету</t>
  </si>
  <si>
    <t>на 2021 рік</t>
  </si>
  <si>
    <t>(код та назва розпорядника бюджетних коштів)</t>
  </si>
  <si>
    <t>(КПКВК код бюджетної програми, в межах якої надаються послуги)</t>
  </si>
  <si>
    <t>№ з/п</t>
  </si>
  <si>
    <t>Назва платної послуги, яка надається *</t>
  </si>
  <si>
    <t>Одиниця виміру  послуги (шт., кв.м., тощо)</t>
  </si>
  <si>
    <t>Нормативно-правовий акт, яким визначається право надання платної послуги</t>
  </si>
  <si>
    <t>Код доходів за власними надходженнями бюджетних установ</t>
  </si>
  <si>
    <t>2021 рік</t>
  </si>
  <si>
    <t>Дата затвердження та назва  органу виконавчої влади яким було встановлено (затверджено) тарифи на платні послуги</t>
  </si>
  <si>
    <t>Напрями використання коштів</t>
  </si>
  <si>
    <t>Примітка</t>
  </si>
  <si>
    <t>Обсяг послуги у
натуральному виразі
(шт., кв.м., тощо)</t>
  </si>
  <si>
    <t>Сума надходжень,
(тис. грн.)</t>
  </si>
  <si>
    <t>Розмір плати в розрахунку на одиницю показника (грн.)</t>
  </si>
  <si>
    <t>план</t>
  </si>
  <si>
    <t>Плата за послуги, що надаються бюджетними установами згідно з їх основною діяльністю:</t>
  </si>
  <si>
    <t>шт.</t>
  </si>
  <si>
    <t>* Найменуванння платних послуг зазначається  виключно згідно  переліків, які затвержені відповідними  номативно-правовими актами.</t>
  </si>
  <si>
    <t xml:space="preserve"> </t>
  </si>
  <si>
    <r>
      <t xml:space="preserve">код та назва програмної класифікації видатків та кредитування державного бюджету: </t>
    </r>
    <r>
      <rPr>
        <b/>
        <sz val="12"/>
        <rFont val="Times New Roman"/>
        <family val="1"/>
        <charset val="204"/>
      </rPr>
      <t xml:space="preserve">   КПКВ 2301110 Спеціалізована та високоспеціалізована медична допомога, що надається загальними закладами охорони здоров'я України                                                                                                                                  </t>
    </r>
  </si>
  <si>
    <t>Генеральний директор</t>
  </si>
  <si>
    <t>Володимир ЖОВНІР</t>
  </si>
  <si>
    <t>Наталія МИРУТА</t>
  </si>
  <si>
    <t xml:space="preserve">КПКВК 2301110 – Спеціалізована та високоспеціалізована медична допомога, що надається загальнодержавними закладами охорони здоров’я   </t>
  </si>
  <si>
    <t>Національна дитяча спеціалізована лікарня "Охматдит" МОЗ України</t>
  </si>
  <si>
    <t>Заступник генерального директора                                               з економічних питань</t>
  </si>
  <si>
    <t>6.33</t>
  </si>
  <si>
    <t>Середній розмір тарифу за 1 квт.год. (грн.)</t>
  </si>
  <si>
    <t>6.32</t>
  </si>
  <si>
    <t>6.31</t>
  </si>
  <si>
    <t xml:space="preserve"> - оплата електроенергії</t>
  </si>
  <si>
    <t>6.3</t>
  </si>
  <si>
    <t>Затверджено у коштрисі</t>
  </si>
  <si>
    <t xml:space="preserve">                      Найменування видатків</t>
  </si>
  <si>
    <t>Код економічної класифікації</t>
  </si>
  <si>
    <t>Порядковий номер</t>
  </si>
  <si>
    <t>КЕКВ 2270 - Оплата комунальних послуг та енергоносіїв </t>
  </si>
  <si>
    <t xml:space="preserve">Розрахунок витрат на оплату комунальних послуг та енергоносіїв </t>
  </si>
  <si>
    <t>6.2</t>
  </si>
  <si>
    <t>6.21</t>
  </si>
  <si>
    <t>6.22</t>
  </si>
  <si>
    <t>6.23</t>
  </si>
  <si>
    <t>6.24</t>
  </si>
  <si>
    <t>6.34</t>
  </si>
  <si>
    <t xml:space="preserve"> - оплата за постачання газу</t>
  </si>
  <si>
    <t xml:space="preserve"> - обсяг споживання електричної енергії закалдами охорони здоров'я (тис.Квт.год.)</t>
  </si>
  <si>
    <t xml:space="preserve"> -ліміт споживання електричної енергії закалдами охорони здоров'я (тис.Квт.год.)</t>
  </si>
  <si>
    <t>Сума витрат на оплату електроенергії (тис.грн.) (р.6.31 х р.6.32)</t>
  </si>
  <si>
    <t>Оплата комунальних послуг та енергоносіїв - всього (р.6.1+р.6.2+р.6.3+р.6.4+р.6.5+р.6.6) (тис. грн.)</t>
  </si>
  <si>
    <t xml:space="preserve"> - обсяг споживання газу заклдами охорони здоров'я (куб.м)</t>
  </si>
  <si>
    <t>Середній розмір тарифу за 1000 Куб.м (грн.)</t>
  </si>
  <si>
    <t xml:space="preserve"> -ліміт споживання газу закалдами охорони здоров'я (Куб.м (грн.))</t>
  </si>
  <si>
    <t>Заступник генерального директора                                                    з економічних питань</t>
  </si>
  <si>
    <t>медичне обслуговування населення шляхом надання послуг з третинної (високоспеціалізованої) медичної допомоги методом трансплантації органів та інших анатомічних матеріалів</t>
  </si>
  <si>
    <t>постанови Кабінету Міністрів України від 18 грудня 2019 року № 1083 «Про затвердження переліку послуг та тарифів на послуги з надання третинної (високоспеціалізованої) медичної допомоги методом трансплантації органів та інших анатомічних матеріалів, які надаються учасниками пілотного проекту щодо зміни механізму фінансового забезпечення оперативного лікування з трансплантації органів та інших анатомічних матеріалів» (зі змінами)</t>
  </si>
  <si>
    <t>постанова Кабінету Міністрів України від 05 вересня 2018 року № 707</t>
  </si>
  <si>
    <t>Деякі питання реалізації пілотного проекту щодо зміни механізму фінансового забезпечення оперативного лікування з трансплантації органів та інших анатомічних матеріалів</t>
  </si>
  <si>
    <t>1</t>
  </si>
  <si>
    <t xml:space="preserve">КПКВК 2301110 – Спеціалізована та високоспеціалізована медична допомога, що надається загальнодержавними закладами охорони здоров’я                                                                                                                                                                             </t>
  </si>
  <si>
    <t>Середній медперсонал</t>
  </si>
  <si>
    <t>всього:</t>
  </si>
  <si>
    <t>Лікарі</t>
  </si>
  <si>
    <t>нарахування на зарплату 22%</t>
  </si>
  <si>
    <t>Всього:</t>
  </si>
  <si>
    <t>пон 20р</t>
  </si>
  <si>
    <r>
      <rPr>
        <b/>
        <sz val="26"/>
        <rFont val="Times New Roman"/>
        <family val="1"/>
        <charset val="204"/>
      </rPr>
      <t xml:space="preserve">  </t>
    </r>
    <r>
      <rPr>
        <b/>
        <sz val="25"/>
        <rFont val="Times New Roman"/>
        <family val="1"/>
        <charset val="204"/>
      </rPr>
      <t xml:space="preserve">Відділення  трансплантації  кісткового  мозку і інтенсивної  мегадозової  хіміотерапії та імунотерапії  </t>
    </r>
    <r>
      <rPr>
        <b/>
        <sz val="22"/>
        <rFont val="Times New Roman"/>
        <family val="1"/>
        <charset val="204"/>
      </rPr>
      <t xml:space="preserve"> </t>
    </r>
    <r>
      <rPr>
        <b/>
        <sz val="18"/>
        <rFont val="Times New Roman"/>
        <family val="1"/>
        <charset val="204"/>
      </rPr>
      <t>(на 14 ліжок)</t>
    </r>
  </si>
  <si>
    <t>грн</t>
  </si>
  <si>
    <t>%</t>
  </si>
  <si>
    <t>вислуга років</t>
  </si>
  <si>
    <t>грн.</t>
  </si>
  <si>
    <t>за використання дезінфікуючих засобів</t>
  </si>
  <si>
    <t>Надбавки, згідно Постанови КМУ 1025 від 26.10.2008р.</t>
  </si>
  <si>
    <t>за почесне звання, тривалість безперервної роботи, за спецконтингент</t>
  </si>
  <si>
    <t>Стаж</t>
  </si>
  <si>
    <t>за науковий ступінь</t>
  </si>
  <si>
    <t>за сумісництвом</t>
  </si>
  <si>
    <t>за основною посадою</t>
  </si>
  <si>
    <t>інші підвищення (до посадового окладу за гр.6+гр.7+гр.8+гр.9)</t>
  </si>
  <si>
    <t>у зв’язку зі шкідливими і важкими умовами оплати праці (до посадового окладу за гр.5+гр.6+гр.7+гр.8+гр.9)</t>
  </si>
  <si>
    <t>інші підвищення, передбачені пунктом 2.2 (до посадового окладу за гр.5)</t>
  </si>
  <si>
    <t>за диплом з відзнакою (до посадового окладу за гр.5)</t>
  </si>
  <si>
    <t>за оперативні втручання (до посадового окладу гр.5)</t>
  </si>
  <si>
    <t>за кваліфікаційну категорію керівникам та їх заступника, завідування, старшинство, санітарний транспорт (до посадового окладу за гр.5)</t>
  </si>
  <si>
    <t>Всього місячний фонд заробітної плати                                                                   (у грн.)</t>
  </si>
  <si>
    <t>Доплати, що мають обов’язковий характер</t>
  </si>
  <si>
    <t>Доплата до мінімальної заробітної плати</t>
  </si>
  <si>
    <t>Місячний фонд заробітної плати без урахування доплати до мінімальної заробітної плати (у грн.)</t>
  </si>
  <si>
    <t>Надбавки, що мають обов’язковий характер</t>
  </si>
  <si>
    <t>Обсяг роботи за даною посадою (1,0; 0,75; 0,5; 0,25)</t>
  </si>
  <si>
    <t>Посадовий оклад з підвищеннями Сума (гр.5-11)</t>
  </si>
  <si>
    <t>Підвищення посадового окладу</t>
  </si>
  <si>
    <t>Посадовий оклад, визначений за тарифним розрядом</t>
  </si>
  <si>
    <t>Тарифний розряд</t>
  </si>
  <si>
    <t>Прізвище, ім’я та по-батькові</t>
  </si>
  <si>
    <t>Назва стурктурного підрозділу, посада, кваліфікаційна категорія (розряд)</t>
  </si>
  <si>
    <t>Тарифікаційний список працівників НДСЛ "Охматдит"  МОЗ України на 01.01.2021 рік (спецфонд)</t>
  </si>
  <si>
    <t xml:space="preserve">Завідувач відділення, Лікар-анестезіолог дитячий ВК         </t>
  </si>
  <si>
    <t>Карпенко  Наталія  Петрівна</t>
  </si>
  <si>
    <t xml:space="preserve">пон 20р </t>
  </si>
  <si>
    <t xml:space="preserve">Завідувач відділення, Лікар-анестезіолог дитячий ВК   </t>
  </si>
  <si>
    <t>Водяницкий Сергій  Леонідович</t>
  </si>
  <si>
    <t xml:space="preserve">Завідувач відділення, Лікар-анестезіолог дитячий ВК             </t>
  </si>
  <si>
    <r>
      <t>Урін Олександр</t>
    </r>
    <r>
      <rPr>
        <sz val="13.5"/>
        <rFont val="Times New Roman"/>
        <family val="1"/>
        <charset val="204"/>
      </rPr>
      <t xml:space="preserve"> Олександрович</t>
    </r>
  </si>
  <si>
    <t>15р</t>
  </si>
  <si>
    <t>Лікар-анестезіолог дитячий ВК</t>
  </si>
  <si>
    <t>Рохварг Євгенія Вікторівна</t>
  </si>
  <si>
    <t>Ірина Сайченко</t>
  </si>
  <si>
    <t>Володимир Жовнір</t>
  </si>
  <si>
    <t xml:space="preserve">доплата до мінімальної заробітної плати </t>
  </si>
  <si>
    <t>матеріальна допомога  педагогічних працівників</t>
  </si>
  <si>
    <t>матеріальна допомога   медичних працівників</t>
  </si>
  <si>
    <t xml:space="preserve">виплата допомоги на оздоровлення педагогічних працівників </t>
  </si>
  <si>
    <t xml:space="preserve">видатки на оплату осіб, які заміщають осіб, що пішли у відпустку </t>
  </si>
  <si>
    <t>видатки на оплату праці за години нічної праці</t>
  </si>
  <si>
    <t>видатки на оплату праці в святкові дні</t>
  </si>
  <si>
    <t>Оплата праці по трудових угодах вкл. оплату консультантів</t>
  </si>
  <si>
    <t xml:space="preserve">Всього </t>
  </si>
  <si>
    <t xml:space="preserve"> за стаж роботи, вислугу років</t>
  </si>
  <si>
    <t>наукова ступінь,  шкідливі та особливі умови праці, дільничність</t>
  </si>
  <si>
    <t>доплати, надбавки:</t>
  </si>
  <si>
    <t>суми виплати підвищень посадових окладів (ставок) за схемами, та інших врахованих в штатному розписі</t>
  </si>
  <si>
    <t>фонд заробітної плати по посадових окладах (ставках) за тарифним розрядом (2*3)</t>
  </si>
  <si>
    <r>
      <t xml:space="preserve">середній тарифний розряд ствном на </t>
    </r>
    <r>
      <rPr>
        <b/>
        <sz val="12"/>
        <color indexed="12"/>
        <rFont val="Times New Roman"/>
        <family val="1"/>
        <charset val="204"/>
      </rPr>
      <t>2021 рік</t>
    </r>
  </si>
  <si>
    <t>Чисельність працівників, (шт.од)</t>
  </si>
  <si>
    <t>Тарифні розряди (постанова КМУ№1298 від 30.12.02)</t>
  </si>
  <si>
    <t>Назва установи:  Національна дитяча спеціалізована лікарня "Охматдит" МОЗ України</t>
  </si>
  <si>
    <t>КПКВК 2301110</t>
  </si>
  <si>
    <t>Додаток 2</t>
  </si>
  <si>
    <r>
      <t>Нарахування на оплату праці</t>
    </r>
    <r>
      <rPr>
        <sz val="11"/>
        <rFont val="Times New Roman"/>
        <family val="1"/>
        <charset val="204"/>
      </rPr>
      <t xml:space="preserve"> </t>
    </r>
  </si>
  <si>
    <t>Лікар-анестезіолог дитячий 2кат</t>
  </si>
  <si>
    <t>Храпак Максим Олегович</t>
  </si>
  <si>
    <t>6р 5м</t>
  </si>
  <si>
    <t xml:space="preserve">Сестра медична операційна (брат медичний операційний) 1кат   </t>
  </si>
  <si>
    <t>Власенко Ольга Сергіївна</t>
  </si>
  <si>
    <t>7р 3м</t>
  </si>
  <si>
    <t xml:space="preserve">Сестра медична операційна (брат медичний операційний)   </t>
  </si>
  <si>
    <t>Швець Ольга Олександрівна</t>
  </si>
  <si>
    <t>6р 7м</t>
  </si>
  <si>
    <t>Сестра медична-анестезист (брат медичний-анестезист)</t>
  </si>
  <si>
    <t>Пікута Лідія Леонідівна</t>
  </si>
  <si>
    <t>0р  6м</t>
  </si>
  <si>
    <t>Економіст 2кат</t>
  </si>
  <si>
    <t xml:space="preserve">Економіст </t>
  </si>
  <si>
    <t>Розборська Світлана Василівна</t>
  </si>
  <si>
    <t xml:space="preserve">Опанасенко Дарія Олександрівна </t>
  </si>
  <si>
    <t>Разом на місяць</t>
  </si>
  <si>
    <t>Оплата праці</t>
  </si>
  <si>
    <t xml:space="preserve">Заробітна плата </t>
  </si>
  <si>
    <t>Нарахування на заробітну плата</t>
  </si>
  <si>
    <t>Медикаменти та перев'язувальні матеріали</t>
  </si>
  <si>
    <t>Оплата постачання газу</t>
  </si>
  <si>
    <t xml:space="preserve">         Володимир ЖОВНІР</t>
  </si>
  <si>
    <t>Заступник генерального директора з економічних питань</t>
  </si>
  <si>
    <t>Код за ЄДРПОУ 01994089 - Національна дитяча спеціалізована лікарня "Охматдит" МОЗ України</t>
  </si>
  <si>
    <r>
      <t xml:space="preserve">код та назва програмної класифікації видатків та кредитування державного бюджету: </t>
    </r>
    <r>
      <rPr>
        <b/>
        <sz val="12"/>
        <rFont val="Times New Roman"/>
        <family val="1"/>
        <charset val="204"/>
      </rPr>
      <t xml:space="preserve">   КПКВ 2301110 – Спеціалізована та високоспеціалізована медична допомога, що надається загальнодержавними закладами охорони здоров’я   </t>
    </r>
  </si>
  <si>
    <t>преміювання,     до 50%</t>
  </si>
  <si>
    <t xml:space="preserve">Розрахунок до довідки про зміну до кошторису на 2021 рік </t>
  </si>
  <si>
    <t>ФОП  разом</t>
  </si>
  <si>
    <t>Сестра медична-анестезист  (брат медичний-анестезист) 2кат</t>
  </si>
  <si>
    <t>Леус Ольга Сергіївна</t>
  </si>
  <si>
    <t>5р 5м</t>
  </si>
  <si>
    <t>інші</t>
  </si>
  <si>
    <t>№</t>
  </si>
  <si>
    <t>Од. вимір</t>
  </si>
  <si>
    <t>КЕКВ</t>
  </si>
  <si>
    <t>Ціна за од.</t>
  </si>
  <si>
    <t>Загальна вартість</t>
  </si>
  <si>
    <t xml:space="preserve">Бісептол сусп.200мг/40мг/5мл </t>
  </si>
  <si>
    <t>флакон</t>
  </si>
  <si>
    <t xml:space="preserve">Магне В6 таб.№50 </t>
  </si>
  <si>
    <t>таб</t>
  </si>
  <si>
    <t xml:space="preserve">Вальтрекс 500мг таб.№42 </t>
  </si>
  <si>
    <t xml:space="preserve">Сандімун 50мг/мл в/в </t>
  </si>
  <si>
    <t>амп</t>
  </si>
  <si>
    <t xml:space="preserve">Ніфуроксозид-Вішфа 220мг/5мл сусп. </t>
  </si>
  <si>
    <t xml:space="preserve">Ніфуроксозид 200мг таб. </t>
  </si>
  <si>
    <t>уп</t>
  </si>
  <si>
    <t>Кальций глюконат амп.</t>
  </si>
  <si>
    <t xml:space="preserve">Магнію сульфат амп </t>
  </si>
  <si>
    <t xml:space="preserve">Гринтерол 250мг капс. </t>
  </si>
  <si>
    <t>капс</t>
  </si>
  <si>
    <t xml:space="preserve">Пристрій д/гемотрансфузій Sangofix </t>
  </si>
  <si>
    <t xml:space="preserve">Пластир пов’язка Медіпор 6х10 </t>
  </si>
  <si>
    <t xml:space="preserve">Пластир пов’язка Медіпор 10х10 </t>
  </si>
  <si>
    <t>Пластир пов’язка Tegaderm з хлоргексідіновою подушкою 7,5х8,5</t>
  </si>
  <si>
    <t xml:space="preserve">Пластир пов’язка Tegaderm з хлоргексідіновою подушкою 11,5х8,5 </t>
  </si>
  <si>
    <t xml:space="preserve">Дискофікс - С-3 3-х ходовий </t>
  </si>
  <si>
    <t xml:space="preserve">Подовжувач Balton </t>
  </si>
  <si>
    <t xml:space="preserve">Блок краників 3-х ходових </t>
  </si>
  <si>
    <t>Халат хірургічний стерильний 46-48р</t>
  </si>
  <si>
    <t xml:space="preserve">Халат хірургічний стерильни 50-52р </t>
  </si>
  <si>
    <t xml:space="preserve">Халат хірургічний стерильни 54-56р </t>
  </si>
  <si>
    <t>Рукавички не стерильні без пудри розмір S.M.L</t>
  </si>
  <si>
    <t xml:space="preserve">Рукавички стерильні розмір 6,5-7,5 </t>
  </si>
  <si>
    <t xml:space="preserve">Маска киснева дитяча </t>
  </si>
  <si>
    <t xml:space="preserve">Маска киснева доросла </t>
  </si>
  <si>
    <t xml:space="preserve">Кавілон спрей </t>
  </si>
  <si>
    <t xml:space="preserve">Кавілон спрей апплікатор </t>
  </si>
  <si>
    <t>Рушники паперові «Ніжний дотик» V-складання 2 шарові по 130шт</t>
  </si>
  <si>
    <t xml:space="preserve">АХД 2000 антисептик для рук 5л </t>
  </si>
  <si>
    <t xml:space="preserve">Тералін протект 5л </t>
  </si>
  <si>
    <t xml:space="preserve">Малоєжка 200мл полуниця </t>
  </si>
  <si>
    <t xml:space="preserve">Малоєжка 200мл банан </t>
  </si>
  <si>
    <t xml:space="preserve">Малоєжка 200мл шоколад </t>
  </si>
  <si>
    <t xml:space="preserve">Малоєжка 200мл натуральний </t>
  </si>
  <si>
    <t xml:space="preserve">Нутрідрінк протеїн полуниця </t>
  </si>
  <si>
    <t xml:space="preserve">Нутрідрінк протеїн шолодад </t>
  </si>
  <si>
    <t xml:space="preserve">Нутрідрінк протеїн нейтральний </t>
  </si>
  <si>
    <t xml:space="preserve">Нутрідрінк протеїн тропічні фрукти </t>
  </si>
  <si>
    <t xml:space="preserve">Нутрідрінк протеїн червоні плоди </t>
  </si>
  <si>
    <t xml:space="preserve">Нутрідрінк протеїн лісові плоди </t>
  </si>
  <si>
    <t xml:space="preserve">Нутрідрінк протеїн мокко </t>
  </si>
  <si>
    <t>Мило рідке д/рук Бланідаз Софт без запаху 5л</t>
  </si>
  <si>
    <t xml:space="preserve">Засіб для миття посуду Бланідаз д/ручного миття 5л </t>
  </si>
  <si>
    <t xml:space="preserve">Очищуючий порошок Гала 500г </t>
  </si>
  <si>
    <t xml:space="preserve">Засіб д/миття унітазів Бланідаз 5 л </t>
  </si>
  <si>
    <t>Засіб д/миття рукомийників Бланідаз 5 л</t>
  </si>
  <si>
    <t xml:space="preserve">Засіб д/миття скла PRO service 5л </t>
  </si>
  <si>
    <t xml:space="preserve">Тулетний папір </t>
  </si>
  <si>
    <t xml:space="preserve">Пральний порошок Tide автомат </t>
  </si>
  <si>
    <t xml:space="preserve">Ковдра синтепон 210х150 </t>
  </si>
  <si>
    <t xml:space="preserve">Ковдра синтепон 140х100 </t>
  </si>
  <si>
    <t xml:space="preserve">Подушка синтепон 70х70 </t>
  </si>
  <si>
    <t xml:space="preserve">Подушка синтепон 60х40 </t>
  </si>
  <si>
    <t xml:space="preserve">Покривало з штучних волокон 220х150 </t>
  </si>
  <si>
    <t xml:space="preserve">Горщик дитячий </t>
  </si>
  <si>
    <t xml:space="preserve">Судно підкладне з кришкою </t>
  </si>
  <si>
    <t xml:space="preserve">Контейнер пластиковий 32л Master Box </t>
  </si>
  <si>
    <t xml:space="preserve">Контейнер пластиковий 14л Master Box </t>
  </si>
  <si>
    <t xml:space="preserve">Контейнер пластиковий 7л Master Box </t>
  </si>
  <si>
    <t xml:space="preserve">Ванна для купання немовлят 102см </t>
  </si>
  <si>
    <t>Пеленальний столик</t>
  </si>
  <si>
    <t xml:space="preserve">Лоток ниркоподібний 200мл </t>
  </si>
  <si>
    <t xml:space="preserve">Зажим Більрота </t>
  </si>
  <si>
    <t xml:space="preserve">Відро для сміття 10л </t>
  </si>
  <si>
    <t xml:space="preserve">Ганчірка д/прибирання Progressiv червона </t>
  </si>
  <si>
    <t xml:space="preserve">Ганчірка д/прибирання Progressiv зелена </t>
  </si>
  <si>
    <t xml:space="preserve">Ганчірка д/прибирання Progressiv жовта </t>
  </si>
  <si>
    <t xml:space="preserve">Плед флісовий </t>
  </si>
  <si>
    <t xml:space="preserve">Спиртовка лабараторна </t>
  </si>
  <si>
    <t xml:space="preserve">Вішалка-стійка для одягу </t>
  </si>
  <si>
    <t xml:space="preserve">Шприц туберкуліновий з знімною голкою </t>
  </si>
  <si>
    <t>Разом</t>
  </si>
  <si>
    <t>Кальций Д3 Нікомед таб. (100)</t>
  </si>
  <si>
    <t>Заглушка комбі-стоппер луер-лок (100 шт/уп)</t>
  </si>
  <si>
    <t>КЕКВ 2210 - Предмети, матеріали, обладнання та інвентар</t>
  </si>
  <si>
    <t xml:space="preserve">КПКВК 2301110 – Спеціалізована та високоспеціалізована медична допомога, що надається загальнодержавними закладами охорони здоров’я  </t>
  </si>
  <si>
    <t>ВСЬОГО</t>
  </si>
  <si>
    <t>Пошук (підбір) неродинного донора (пари донор-реципієнт) у базах донорів кісткового Світової асаціації донорів кісткового мозку World Marrow Donor Associatoin (WMDA)</t>
  </si>
  <si>
    <t>Отримання та перевезення (доставка) гемопоетичних стовбурових кліти(трансплантанту)</t>
  </si>
  <si>
    <r>
      <t xml:space="preserve">код за ЄДРПОУ та найменування бюджетної установи: </t>
    </r>
    <r>
      <rPr>
        <b/>
        <sz val="10"/>
        <color rgb="FF000000"/>
        <rFont val="Times New Roman"/>
        <family val="1"/>
        <charset val="204"/>
      </rPr>
      <t>01994089 - Національна дитяча спеціалізована лікарня "Охматдит" МОЗ України</t>
    </r>
  </si>
  <si>
    <r>
      <t xml:space="preserve">код та назва програмної класифікації видатків та кредитування державного бюджету: </t>
    </r>
    <r>
      <rPr>
        <b/>
        <sz val="10"/>
        <rFont val="Times New Roman"/>
        <family val="1"/>
        <charset val="204"/>
      </rPr>
      <t>КПКВ 2301110 – Спеціалізована та високоспеціалізована медична допомога, що надається загальнодержавними закладами охорони здоров’я</t>
    </r>
  </si>
  <si>
    <t>Код за ЄДРПОУ 01994089, Національна дитяча спеціалізована лікарня "Охматдит" МОЗ України</t>
  </si>
  <si>
    <t>2</t>
  </si>
  <si>
    <t>3</t>
  </si>
  <si>
    <r>
      <t>М.П.***  13</t>
    </r>
    <r>
      <rPr>
        <u/>
        <sz val="12"/>
        <rFont val="Times New Roman"/>
        <family val="1"/>
        <charset val="204"/>
      </rPr>
      <t xml:space="preserve">  квітня 2021 </t>
    </r>
    <r>
      <rPr>
        <u/>
        <sz val="10"/>
        <rFont val="Times New Roman"/>
        <family val="1"/>
        <charset val="204"/>
      </rPr>
      <t>р.</t>
    </r>
  </si>
  <si>
    <t>КЕКВ 2230 - Продукти харчування</t>
  </si>
  <si>
    <t>Сума витрат на оплату електроенергії (грн.) (р.6.31 х р.6.33)</t>
  </si>
  <si>
    <r>
      <t>Підстава:</t>
    </r>
    <r>
      <rPr>
        <b/>
        <sz val="10"/>
        <rFont val="Times New Roman"/>
        <family val="1"/>
        <charset val="204"/>
      </rPr>
      <t xml:space="preserve"> Довідка про підтвердження надходжень до спеціального фонду Державного бюджету України станом на 09.04.2021 року №10.1-15/306 від 12.04.2021 року.</t>
    </r>
  </si>
  <si>
    <t>Надходження від плати за послуги, що надаються бюджетними установами згідно із закондавством</t>
  </si>
  <si>
    <t xml:space="preserve">Плата за послуги, що надаються бюджетними установами згідно з їх основною діяльністю </t>
  </si>
  <si>
    <t xml:space="preserve">Перерахований залишок </t>
  </si>
  <si>
    <r>
      <t>НАДХОДЖЕННЯ - усього</t>
    </r>
    <r>
      <rPr>
        <b/>
        <sz val="10"/>
        <color indexed="8"/>
        <rFont val="Times New Roman"/>
        <family val="1"/>
        <charset val="204"/>
      </rPr>
      <t> </t>
    </r>
  </si>
  <si>
    <r>
      <t>ВИДАТКИ ТА НАДАННЯ КРЕДИТІВ - усього</t>
    </r>
    <r>
      <rPr>
        <b/>
        <sz val="10"/>
        <color indexed="8"/>
        <rFont val="Times New Roman"/>
        <family val="1"/>
        <charset val="204"/>
      </rPr>
      <t> </t>
    </r>
  </si>
  <si>
    <r>
      <t>Поточні видатки</t>
    </r>
    <r>
      <rPr>
        <b/>
        <sz val="10"/>
        <color indexed="8"/>
        <rFont val="Times New Roman"/>
        <family val="1"/>
        <charset val="204"/>
      </rPr>
      <t> </t>
    </r>
  </si>
  <si>
    <t>Заступник генерального директора                                      
з економічних питань</t>
  </si>
  <si>
    <r>
      <t>М.П.***  14</t>
    </r>
    <r>
      <rPr>
        <u/>
        <sz val="12"/>
        <rFont val="Times New Roman"/>
        <family val="1"/>
        <charset val="204"/>
      </rPr>
      <t xml:space="preserve">  квітня 2021 </t>
    </r>
    <r>
      <rPr>
        <u/>
        <sz val="10"/>
        <rFont val="Times New Roman"/>
        <family val="1"/>
        <charset val="204"/>
      </rPr>
      <t>р.</t>
    </r>
  </si>
  <si>
    <r>
      <t>М.П.*** 19</t>
    </r>
    <r>
      <rPr>
        <u/>
        <sz val="12"/>
        <rFont val="Times New Roman"/>
        <family val="1"/>
        <charset val="204"/>
      </rPr>
      <t xml:space="preserve">  квітня 2021 р.</t>
    </r>
  </si>
  <si>
    <t>Міжнародна непатентована назва</t>
  </si>
  <si>
    <t>Antithymocyte immunoglobulin (rabbit)</t>
  </si>
  <si>
    <t>Формавипуску, дозування</t>
  </si>
  <si>
    <t xml:space="preserve">ліофілізований порошок для приготування концентрату для розчину для інфузій по 25 мг № 1: по 1 флакону </t>
  </si>
  <si>
    <t>Tacrolimus</t>
  </si>
  <si>
    <t xml:space="preserve">таблетки, вкриті оболонкою, кишковорозчинні по 180 мг; по 10 таблеток у блістері; по 12 блістерів </t>
  </si>
  <si>
    <t>Mycophenolic acid</t>
  </si>
  <si>
    <t>Valaciclovir</t>
  </si>
  <si>
    <t>концентрат для розчину для інфузій, 50 мг/мл, по 1 мл в ампулі; по 10 ампул в картонній коробці</t>
  </si>
  <si>
    <t>Ciclosporin</t>
  </si>
  <si>
    <t>Nifuroxazide</t>
  </si>
  <si>
    <t>розчин для ін'єкцій, 100 мг/мл, по 5 мл в ампулі, по 5 ампул у контурній чарунковій упаковці; по 2 контурні чарункові упаковки у пачці</t>
  </si>
  <si>
    <t>Calcium gluconate</t>
  </si>
  <si>
    <t>Magnesium sulfate</t>
  </si>
  <si>
    <t>Ursodeoxycholic acid</t>
  </si>
  <si>
    <t>Од.вим.</t>
  </si>
  <si>
    <t>капсули тверді по 1 мг; по 10 таблеток у блістері, по 3 блістери разом із
вологопоглиначем у пакеті з алюмінієвої фольги;
по 2 пакети</t>
  </si>
  <si>
    <t>таблетки 500 мг по 10 таблеток у блістері, по 1 блістеру у
коробці</t>
  </si>
  <si>
    <t>суспензія оральна, 220 мг/5 мл, по 90 мл у флаконі або банці; по 1 флакону або банці з
дозуючою скляночкою або мірною ложкою у пачці</t>
  </si>
  <si>
    <t>фл</t>
  </si>
  <si>
    <t>таблетки,  200 мг по 10 таблеток у блістері; по 1 блістеру в пачці</t>
  </si>
  <si>
    <t>розчин для ін'єкцій, 250 мг/мл, по 5 мл  в ампулі; по 5 ампул в контурній чарунковій упаковці; по 2 контурні чарункові упаковки в пачці</t>
  </si>
  <si>
    <t>капсули тверді по 250 мг по 10 капсул у блістері; по 5 блістерів у пачці з картону</t>
  </si>
  <si>
    <t>Тимоглобулін (код 33693000-4 інші лікарські засоби)</t>
  </si>
  <si>
    <t>ЕНВАРСУС (код 33693000-4 інші лікарські засоби)</t>
  </si>
  <si>
    <t xml:space="preserve">МІФОРТИК (код 33693000-4 інші лікарські засоби)
</t>
  </si>
  <si>
    <t xml:space="preserve">ВАЛЦИК (код 33693000-4 інші лікарські засоби)
</t>
  </si>
  <si>
    <t xml:space="preserve">САНДІМУН (код 33693000-4 інші лікарські засоби)
</t>
  </si>
  <si>
    <t xml:space="preserve">Ніфуроксазид-Вішфа (код 33693000-4 інші лікарські засоби)
</t>
  </si>
  <si>
    <t xml:space="preserve">НІФУРОКСАЗИД (код 33693000-4 інші лікарські засоби)
</t>
  </si>
  <si>
    <t xml:space="preserve">КАЛЬЦІЮ ГЛЮКОНАТ (код 33693000-4 інші лікарські засоби)
</t>
  </si>
  <si>
    <t xml:space="preserve">МАГНІЮ СУЛЬФАТ (код 33693000-4 інші лікарські засоби)
</t>
  </si>
  <si>
    <t xml:space="preserve">ГРИНТЕРОЛ® (код 33693000-4 інші лікарські засоби)
</t>
  </si>
  <si>
    <r>
      <t xml:space="preserve">капсули тверді по </t>
    </r>
    <r>
      <rPr>
        <sz val="10"/>
        <rFont val="Times New Roman"/>
        <family val="1"/>
        <charset val="204"/>
      </rPr>
      <t xml:space="preserve">0,75 мг; </t>
    </r>
    <r>
      <rPr>
        <sz val="10"/>
        <color rgb="FF000000"/>
        <rFont val="Times New Roman"/>
        <family val="1"/>
        <charset val="204"/>
      </rPr>
      <t>по 10 таблеток у блістері, по 3 блістери разом із
вологопоглиначем у пакеті з алюмінієвої фольги;
по 1 пакету</t>
    </r>
  </si>
  <si>
    <t>сума (грн)</t>
  </si>
  <si>
    <t>ТЕХНІЧНЕ ЗАВДАННЯ код 3360000-6 фармацевтична продукція(за кошти спеціального фонду)</t>
  </si>
</sst>
</file>

<file path=xl/styles.xml><?xml version="1.0" encoding="utf-8"?>
<styleSheet xmlns="http://schemas.openxmlformats.org/spreadsheetml/2006/main">
  <numFmts count="20">
    <numFmt numFmtId="43" formatCode="_-* #,##0.00_₴_-;\-* #,##0.00_₴_-;_-* &quot;-&quot;??_₴_-;_-@_-"/>
    <numFmt numFmtId="164" formatCode="#,##0.00;\-0.00;;@"/>
    <numFmt numFmtId="165" formatCode="#,##0.00_ ;\-#,##0.00\ "/>
    <numFmt numFmtId="166" formatCode="_-* #,##0.00_р_._-;\-* #,##0.00_р_._-;_-* &quot;-&quot;??_р_._-;_-@_-"/>
    <numFmt numFmtId="167" formatCode="_(* #,##0.00_);_(* \(#,##0.00\);_(* &quot;-&quot;??_);_(@_)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-* #,##0_р_._-;\-* #,##0_р_._-;_-* \-_р_._-;_-@_-"/>
    <numFmt numFmtId="171" formatCode="_-* #,##0.00\ _р_._-;\-* #,##0.00\ _р_._-;_-* \-??\ _р_._-;_-@_-"/>
    <numFmt numFmtId="172" formatCode="_-* #,##0.00\ _г_р_н_._-;\-* #,##0.00\ _г_р_н_._-;_-* &quot;-&quot;??\ _г_р_н_._-;_-@_-"/>
    <numFmt numFmtId="173" formatCode="#,##0.0"/>
    <numFmt numFmtId="174" formatCode="#,##0.00_₴"/>
    <numFmt numFmtId="175" formatCode="#,##0&quot;р.&quot;;\-#,##0&quot;р.&quot;"/>
    <numFmt numFmtId="176" formatCode="\+#,##0.00;\ \-#,##0.00;\-"/>
    <numFmt numFmtId="177" formatCode="0.0"/>
    <numFmt numFmtId="178" formatCode="#,##0.00000"/>
    <numFmt numFmtId="179" formatCode="###\ ###\ ##0.00###"/>
    <numFmt numFmtId="180" formatCode="_-* #,##0.00\ _₽_-;\-* #,##0.00\ _₽_-;_-* &quot;-&quot;??\ _₽_-;_-@_-"/>
    <numFmt numFmtId="181" formatCode="\+#,##0.00;\-#,##0.00;\-"/>
    <numFmt numFmtId="182" formatCode="\+\ #,##0.00;\-\ #,##0.00;\-"/>
  </numFmts>
  <fonts count="18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1"/>
      <color rgb="FFFFFFFF"/>
      <name val="Calibri"/>
      <family val="2"/>
      <charset val="204"/>
    </font>
    <font>
      <sz val="12"/>
      <color indexed="9"/>
      <name val="Times New Roman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</font>
    <font>
      <sz val="10"/>
      <color indexed="8"/>
      <name val="Arial"/>
      <family val="2"/>
      <charset val="1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0"/>
      <name val="Arial"/>
      <family val="2"/>
    </font>
    <font>
      <sz val="10"/>
      <name val="Helvetica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9"/>
      <name val="Calibri"/>
      <family val="2"/>
    </font>
    <font>
      <sz val="11"/>
      <color rgb="FF3F3F76"/>
      <name val="Calibri"/>
      <family val="2"/>
      <charset val="204"/>
    </font>
    <font>
      <sz val="12"/>
      <color indexed="62"/>
      <name val="Times New Roman"/>
      <family val="2"/>
      <charset val="204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charset val="204"/>
    </font>
    <font>
      <b/>
      <sz val="12"/>
      <color indexed="63"/>
      <name val="Times New Roman"/>
      <family val="2"/>
      <charset val="204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charset val="204"/>
    </font>
    <font>
      <b/>
      <sz val="12"/>
      <color indexed="52"/>
      <name val="Times New Roman"/>
      <family val="2"/>
      <charset val="204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04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5"/>
      <color rgb="FF1F4A7E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</font>
    <font>
      <b/>
      <sz val="13"/>
      <color rgb="FF1F4A7E"/>
      <name val="Calibri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</font>
    <font>
      <b/>
      <sz val="11"/>
      <color rgb="FF1F4A7E"/>
      <name val="Calibri"/>
      <family val="2"/>
      <charset val="204"/>
    </font>
    <font>
      <b/>
      <sz val="11"/>
      <color indexed="56"/>
      <name val="Times New Roman"/>
      <family val="2"/>
      <charset val="204"/>
    </font>
    <font>
      <sz val="10"/>
      <name val="Courier New"/>
      <family val="3"/>
      <charset val="204"/>
    </font>
    <font>
      <sz val="10"/>
      <name val="Arial Cyr"/>
      <family val="2"/>
      <charset val="204"/>
    </font>
    <font>
      <b/>
      <sz val="11"/>
      <color indexed="8"/>
      <name val="Calibri"/>
      <family val="2"/>
    </font>
    <font>
      <b/>
      <sz val="11"/>
      <color rgb="FF000000"/>
      <name val="Calibri"/>
      <family val="2"/>
      <charset val="204"/>
    </font>
    <font>
      <b/>
      <sz val="12"/>
      <color indexed="8"/>
      <name val="Times New Roman"/>
      <family val="2"/>
      <charset val="204"/>
    </font>
    <font>
      <b/>
      <sz val="11"/>
      <color indexed="9"/>
      <name val="Calibri"/>
      <family val="2"/>
    </font>
    <font>
      <b/>
      <sz val="11"/>
      <color rgb="FFFFFFFF"/>
      <name val="Calibri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</font>
    <font>
      <b/>
      <sz val="18"/>
      <color rgb="FF1F4A7E"/>
      <name val="Cambria"/>
      <family val="2"/>
      <charset val="204"/>
    </font>
    <font>
      <sz val="11"/>
      <color indexed="60"/>
      <name val="Calibri"/>
      <family val="2"/>
    </font>
    <font>
      <sz val="11"/>
      <color rgb="FF9C6500"/>
      <name val="Calibri"/>
      <family val="2"/>
      <charset val="204"/>
    </font>
    <font>
      <sz val="12"/>
      <color indexed="60"/>
      <name val="Times New Roman"/>
      <family val="2"/>
      <charset val="204"/>
    </font>
    <font>
      <sz val="11"/>
      <color rgb="FF000000"/>
      <name val="Calibri"/>
      <family val="2"/>
      <charset val="204"/>
      <scheme val="minor"/>
    </font>
    <font>
      <sz val="14"/>
      <color theme="1"/>
      <name val="Times New Roman"/>
      <family val="2"/>
    </font>
    <font>
      <sz val="14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</font>
    <font>
      <sz val="10"/>
      <color indexed="8"/>
      <name val="Arial"/>
      <family val="2"/>
      <charset val="204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Arial"/>
      <family val="2"/>
      <charset val="1"/>
    </font>
    <font>
      <sz val="11"/>
      <color indexed="20"/>
      <name val="Calibri"/>
      <family val="2"/>
    </font>
    <font>
      <sz val="11"/>
      <color rgb="FF9C0006"/>
      <name val="Calibri"/>
      <family val="2"/>
      <charset val="204"/>
    </font>
    <font>
      <sz val="12"/>
      <color indexed="20"/>
      <name val="Times New Roman"/>
      <family val="2"/>
      <charset val="204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charset val="204"/>
    </font>
    <font>
      <i/>
      <sz val="12"/>
      <color indexed="23"/>
      <name val="Times New Roman"/>
      <family val="2"/>
      <charset val="204"/>
    </font>
    <font>
      <sz val="11"/>
      <color indexed="52"/>
      <name val="Calibri"/>
      <family val="2"/>
    </font>
    <font>
      <sz val="11"/>
      <color rgb="FFFA7D00"/>
      <name val="Calibri"/>
      <family val="2"/>
      <charset val="204"/>
    </font>
    <font>
      <sz val="12"/>
      <color indexed="52"/>
      <name val="Times New Roman"/>
      <family val="2"/>
      <charset val="204"/>
    </font>
    <font>
      <sz val="10"/>
      <name val="Helv"/>
      <charset val="204"/>
    </font>
    <font>
      <sz val="10"/>
      <name val="Helv"/>
    </font>
    <font>
      <sz val="11"/>
      <color indexed="10"/>
      <name val="Calibri"/>
      <family val="2"/>
    </font>
    <font>
      <sz val="11"/>
      <color rgb="FFFF0000"/>
      <name val="Calibri"/>
      <family val="2"/>
      <charset val="204"/>
    </font>
    <font>
      <sz val="12"/>
      <color indexed="10"/>
      <name val="Times New Roman"/>
      <family val="2"/>
      <charset val="204"/>
    </font>
    <font>
      <sz val="10"/>
      <name val="Mangal"/>
      <family val="2"/>
      <charset val="204"/>
    </font>
    <font>
      <sz val="11"/>
      <color indexed="17"/>
      <name val="Calibri"/>
      <family val="2"/>
    </font>
    <font>
      <sz val="11"/>
      <color rgb="FF006100"/>
      <name val="Calibri"/>
      <family val="2"/>
      <charset val="204"/>
    </font>
    <font>
      <sz val="12"/>
      <color indexed="17"/>
      <name val="Times New Roman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Arial Cyr"/>
      <charset val="204"/>
    </font>
    <font>
      <sz val="10"/>
      <name val="Times New Roman CYR"/>
      <family val="1"/>
      <charset val="204"/>
    </font>
    <font>
      <b/>
      <u/>
      <sz val="12"/>
      <name val="Times New Roman"/>
      <family val="1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6"/>
      <name val="Arial Cyr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18"/>
      <name val="Times New Roman"/>
      <family val="1"/>
      <charset val="204"/>
    </font>
    <font>
      <sz val="13.5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3.5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indexed="9"/>
      </patternFill>
    </fill>
    <fill>
      <patternFill patternType="solid">
        <fgColor rgb="FFEAF1DD"/>
      </patternFill>
    </fill>
    <fill>
      <patternFill patternType="solid">
        <fgColor indexed="26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B8CBE4"/>
      </patternFill>
    </fill>
    <fill>
      <patternFill patternType="solid">
        <fgColor rgb="FFE5B8B6"/>
      </patternFill>
    </fill>
    <fill>
      <patternFill patternType="solid">
        <fgColor indexed="22"/>
      </patternFill>
    </fill>
    <fill>
      <patternFill patternType="solid">
        <fgColor rgb="FFD5E3BB"/>
      </patternFill>
    </fill>
    <fill>
      <patternFill patternType="solid">
        <fgColor indexed="43"/>
      </patternFill>
    </fill>
    <fill>
      <patternFill patternType="solid">
        <fgColor rgb="FFCABFD8"/>
      </patternFill>
    </fill>
    <fill>
      <patternFill patternType="solid">
        <fgColor rgb="FFB6DDE8"/>
      </patternFill>
    </fill>
    <fill>
      <patternFill patternType="solid">
        <fgColor rgb="FFFBD3B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indexed="57"/>
      </patternFill>
    </fill>
    <fill>
      <patternFill patternType="solid">
        <fgColor rgb="FFFABF8F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6BFDD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19">
    <xf numFmtId="0" fontId="0" fillId="0" borderId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3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8" fillId="15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9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4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8" fillId="16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9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7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8" fillId="18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9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8" fillId="20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9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8" fillId="21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9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22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9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12" borderId="0" applyNumberFormat="0" applyBorder="0" applyAlignment="0" applyProtection="0"/>
    <xf numFmtId="0" fontId="37" fillId="23" borderId="0" applyNumberFormat="0" applyBorder="0" applyAlignment="0" applyProtection="0"/>
    <xf numFmtId="0" fontId="37" fillId="26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7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9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1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8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9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8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9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31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8" fillId="3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9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3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9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31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8" fillId="34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9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40" fillId="35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23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1" fillId="39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2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1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1" fillId="4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2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1" fillId="41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2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31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1" fillId="42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2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1" fillId="43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2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44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1" fillId="45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2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4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48" borderId="0" applyNumberFormat="0" applyBorder="0" applyAlignment="0" applyProtection="0"/>
    <xf numFmtId="0" fontId="43" fillId="10" borderId="0" applyNumberFormat="0" applyBorder="0" applyAlignment="0" applyProtection="0"/>
    <xf numFmtId="0" fontId="44" fillId="29" borderId="24" applyNumberFormat="0" applyAlignment="0" applyProtection="0"/>
    <xf numFmtId="0" fontId="45" fillId="49" borderId="25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47" fillId="0" borderId="0"/>
    <xf numFmtId="0" fontId="48" fillId="0" borderId="0"/>
    <xf numFmtId="0" fontId="49" fillId="0" borderId="0" applyNumberFormat="0" applyFill="0" applyBorder="0" applyAlignment="0" applyProtection="0"/>
    <xf numFmtId="0" fontId="50" fillId="11" borderId="0" applyNumberFormat="0" applyBorder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3" fillId="0" borderId="28" applyNumberFormat="0" applyFill="0" applyAlignment="0" applyProtection="0"/>
    <xf numFmtId="0" fontId="53" fillId="0" borderId="0" applyNumberFormat="0" applyFill="0" applyBorder="0" applyAlignment="0" applyProtection="0"/>
    <xf numFmtId="0" fontId="54" fillId="14" borderId="24" applyNumberFormat="0" applyAlignment="0" applyProtection="0"/>
    <xf numFmtId="0" fontId="55" fillId="0" borderId="29" applyNumberFormat="0" applyFill="0" applyAlignment="0" applyProtection="0"/>
    <xf numFmtId="0" fontId="56" fillId="31" borderId="0" applyNumberFormat="0" applyBorder="0" applyAlignment="0" applyProtection="0"/>
    <xf numFmtId="0" fontId="48" fillId="0" borderId="0" applyNumberFormat="0" applyFill="0" applyBorder="0" applyAlignment="0" applyProtection="0"/>
    <xf numFmtId="0" fontId="57" fillId="19" borderId="30" applyNumberFormat="0" applyFont="0" applyAlignment="0" applyProtection="0"/>
    <xf numFmtId="0" fontId="58" fillId="29" borderId="31" applyNumberFormat="0" applyAlignment="0" applyProtection="0"/>
    <xf numFmtId="0" fontId="59" fillId="0" borderId="0"/>
    <xf numFmtId="0" fontId="48" fillId="0" borderId="0"/>
    <xf numFmtId="0" fontId="60" fillId="0" borderId="0"/>
    <xf numFmtId="0" fontId="61" fillId="0" borderId="0" applyNumberFormat="0" applyFill="0" applyBorder="0" applyAlignment="0" applyProtection="0"/>
    <xf numFmtId="0" fontId="62" fillId="0" borderId="32" applyNumberFormat="0" applyFill="0" applyAlignment="0" applyProtection="0"/>
    <xf numFmtId="0" fontId="63" fillId="0" borderId="0" applyNumberFormat="0" applyFill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64" fillId="46" borderId="0" applyNumberFormat="0" applyBorder="0" applyAlignment="0" applyProtection="0"/>
    <xf numFmtId="0" fontId="40" fillId="46" borderId="0" applyNumberFormat="0" applyBorder="0" applyAlignment="0" applyProtection="0"/>
    <xf numFmtId="0" fontId="64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64" fillId="46" borderId="0" applyNumberFormat="0" applyBorder="0" applyAlignment="0" applyProtection="0"/>
    <xf numFmtId="0" fontId="40" fillId="46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40" fillId="46" borderId="0" applyNumberFormat="0" applyBorder="0" applyAlignment="0" applyProtection="0"/>
    <xf numFmtId="0" fontId="41" fillId="50" borderId="0" applyNumberFormat="0" applyBorder="0" applyAlignment="0" applyProtection="0"/>
    <xf numFmtId="0" fontId="42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64" fillId="47" borderId="0" applyNumberFormat="0" applyBorder="0" applyAlignment="0" applyProtection="0"/>
    <xf numFmtId="0" fontId="40" fillId="47" borderId="0" applyNumberFormat="0" applyBorder="0" applyAlignment="0" applyProtection="0"/>
    <xf numFmtId="0" fontId="64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64" fillId="47" borderId="0" applyNumberFormat="0" applyBorder="0" applyAlignment="0" applyProtection="0"/>
    <xf numFmtId="0" fontId="40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40" fillId="47" borderId="0" applyNumberFormat="0" applyBorder="0" applyAlignment="0" applyProtection="0"/>
    <xf numFmtId="0" fontId="41" fillId="51" borderId="0" applyNumberFormat="0" applyBorder="0" applyAlignment="0" applyProtection="0"/>
    <xf numFmtId="0" fontId="42" fillId="47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64" fillId="44" borderId="0" applyNumberFormat="0" applyBorder="0" applyAlignment="0" applyProtection="0"/>
    <xf numFmtId="0" fontId="40" fillId="44" borderId="0" applyNumberFormat="0" applyBorder="0" applyAlignment="0" applyProtection="0"/>
    <xf numFmtId="0" fontId="64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64" fillId="44" borderId="0" applyNumberFormat="0" applyBorder="0" applyAlignment="0" applyProtection="0"/>
    <xf numFmtId="0" fontId="40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40" fillId="44" borderId="0" applyNumberFormat="0" applyBorder="0" applyAlignment="0" applyProtection="0"/>
    <xf numFmtId="0" fontId="41" fillId="52" borderId="0" applyNumberFormat="0" applyBorder="0" applyAlignment="0" applyProtection="0"/>
    <xf numFmtId="0" fontId="42" fillId="44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64" fillId="36" borderId="0" applyNumberFormat="0" applyBorder="0" applyAlignment="0" applyProtection="0"/>
    <xf numFmtId="0" fontId="40" fillId="36" borderId="0" applyNumberFormat="0" applyBorder="0" applyAlignment="0" applyProtection="0"/>
    <xf numFmtId="0" fontId="64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64" fillId="36" borderId="0" applyNumberFormat="0" applyBorder="0" applyAlignment="0" applyProtection="0"/>
    <xf numFmtId="0" fontId="40" fillId="36" borderId="0" applyNumberFormat="0" applyBorder="0" applyAlignment="0" applyProtection="0"/>
    <xf numFmtId="0" fontId="64" fillId="36" borderId="0" applyNumberFormat="0" applyBorder="0" applyAlignment="0" applyProtection="0"/>
    <xf numFmtId="0" fontId="64" fillId="36" borderId="0" applyNumberFormat="0" applyBorder="0" applyAlignment="0" applyProtection="0"/>
    <xf numFmtId="0" fontId="40" fillId="36" borderId="0" applyNumberFormat="0" applyBorder="0" applyAlignment="0" applyProtection="0"/>
    <xf numFmtId="0" fontId="41" fillId="53" borderId="0" applyNumberFormat="0" applyBorder="0" applyAlignment="0" applyProtection="0"/>
    <xf numFmtId="0" fontId="42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64" fillId="37" borderId="0" applyNumberFormat="0" applyBorder="0" applyAlignment="0" applyProtection="0"/>
    <xf numFmtId="0" fontId="40" fillId="37" borderId="0" applyNumberFormat="0" applyBorder="0" applyAlignment="0" applyProtection="0"/>
    <xf numFmtId="0" fontId="64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64" fillId="37" borderId="0" applyNumberFormat="0" applyBorder="0" applyAlignment="0" applyProtection="0"/>
    <xf numFmtId="0" fontId="40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37" borderId="0" applyNumberFormat="0" applyBorder="0" applyAlignment="0" applyProtection="0"/>
    <xf numFmtId="0" fontId="40" fillId="37" borderId="0" applyNumberFormat="0" applyBorder="0" applyAlignment="0" applyProtection="0"/>
    <xf numFmtId="0" fontId="41" fillId="54" borderId="0" applyNumberFormat="0" applyBorder="0" applyAlignment="0" applyProtection="0"/>
    <xf numFmtId="0" fontId="42" fillId="3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64" fillId="48" borderId="0" applyNumberFormat="0" applyBorder="0" applyAlignment="0" applyProtection="0"/>
    <xf numFmtId="0" fontId="40" fillId="48" borderId="0" applyNumberFormat="0" applyBorder="0" applyAlignment="0" applyProtection="0"/>
    <xf numFmtId="0" fontId="64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64" fillId="48" borderId="0" applyNumberFormat="0" applyBorder="0" applyAlignment="0" applyProtection="0"/>
    <xf numFmtId="0" fontId="40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55" borderId="0" applyNumberFormat="0" applyBorder="0" applyAlignment="0" applyProtection="0"/>
    <xf numFmtId="0" fontId="42" fillId="48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54" fillId="14" borderId="24" applyNumberFormat="0" applyAlignment="0" applyProtection="0"/>
    <xf numFmtId="0" fontId="54" fillId="14" borderId="24" applyNumberFormat="0" applyAlignment="0" applyProtection="0"/>
    <xf numFmtId="0" fontId="54" fillId="14" borderId="24" applyNumberFormat="0" applyAlignment="0" applyProtection="0"/>
    <xf numFmtId="0" fontId="54" fillId="14" borderId="24" applyNumberFormat="0" applyAlignment="0" applyProtection="0"/>
    <xf numFmtId="0" fontId="54" fillId="14" borderId="24" applyNumberFormat="0" applyAlignment="0" applyProtection="0"/>
    <xf numFmtId="0" fontId="54" fillId="14" borderId="24" applyNumberFormat="0" applyAlignment="0" applyProtection="0"/>
    <xf numFmtId="0" fontId="54" fillId="14" borderId="24" applyNumberFormat="0" applyAlignment="0" applyProtection="0"/>
    <xf numFmtId="0" fontId="54" fillId="14" borderId="24" applyNumberFormat="0" applyAlignment="0" applyProtection="0"/>
    <xf numFmtId="0" fontId="54" fillId="14" borderId="24" applyNumberFormat="0" applyAlignment="0" applyProtection="0"/>
    <xf numFmtId="0" fontId="65" fillId="5" borderId="1" applyNumberFormat="0" applyAlignment="0" applyProtection="0"/>
    <xf numFmtId="0" fontId="54" fillId="14" borderId="24" applyNumberFormat="0" applyAlignment="0" applyProtection="0"/>
    <xf numFmtId="0" fontId="54" fillId="14" borderId="24" applyNumberFormat="0" applyAlignment="0" applyProtection="0"/>
    <xf numFmtId="0" fontId="66" fillId="14" borderId="24" applyNumberFormat="0" applyAlignment="0" applyProtection="0"/>
    <xf numFmtId="0" fontId="58" fillId="29" borderId="31" applyNumberFormat="0" applyAlignment="0" applyProtection="0"/>
    <xf numFmtId="0" fontId="58" fillId="29" borderId="31" applyNumberFormat="0" applyAlignment="0" applyProtection="0"/>
    <xf numFmtId="0" fontId="67" fillId="29" borderId="31" applyNumberFormat="0" applyAlignment="0" applyProtection="0"/>
    <xf numFmtId="0" fontId="58" fillId="29" borderId="31" applyNumberFormat="0" applyAlignment="0" applyProtection="0"/>
    <xf numFmtId="0" fontId="67" fillId="29" borderId="31" applyNumberFormat="0" applyAlignment="0" applyProtection="0"/>
    <xf numFmtId="0" fontId="58" fillId="29" borderId="31" applyNumberFormat="0" applyAlignment="0" applyProtection="0"/>
    <xf numFmtId="0" fontId="58" fillId="29" borderId="31" applyNumberFormat="0" applyAlignment="0" applyProtection="0"/>
    <xf numFmtId="0" fontId="58" fillId="29" borderId="31" applyNumberFormat="0" applyAlignment="0" applyProtection="0"/>
    <xf numFmtId="0" fontId="58" fillId="29" borderId="31" applyNumberFormat="0" applyAlignment="0" applyProtection="0"/>
    <xf numFmtId="0" fontId="67" fillId="29" borderId="31" applyNumberFormat="0" applyAlignment="0" applyProtection="0"/>
    <xf numFmtId="0" fontId="58" fillId="29" borderId="31" applyNumberFormat="0" applyAlignment="0" applyProtection="0"/>
    <xf numFmtId="0" fontId="67" fillId="29" borderId="31" applyNumberFormat="0" applyAlignment="0" applyProtection="0"/>
    <xf numFmtId="0" fontId="67" fillId="29" borderId="31" applyNumberFormat="0" applyAlignment="0" applyProtection="0"/>
    <xf numFmtId="0" fontId="58" fillId="29" borderId="31" applyNumberFormat="0" applyAlignment="0" applyProtection="0"/>
    <xf numFmtId="0" fontId="68" fillId="6" borderId="2" applyNumberFormat="0" applyAlignment="0" applyProtection="0"/>
    <xf numFmtId="0" fontId="69" fillId="29" borderId="31" applyNumberFormat="0" applyAlignment="0" applyProtection="0"/>
    <xf numFmtId="0" fontId="44" fillId="29" borderId="24" applyNumberFormat="0" applyAlignment="0" applyProtection="0"/>
    <xf numFmtId="0" fontId="44" fillId="29" borderId="24" applyNumberFormat="0" applyAlignment="0" applyProtection="0"/>
    <xf numFmtId="0" fontId="70" fillId="29" borderId="24" applyNumberFormat="0" applyAlignment="0" applyProtection="0"/>
    <xf numFmtId="0" fontId="44" fillId="29" borderId="24" applyNumberFormat="0" applyAlignment="0" applyProtection="0"/>
    <xf numFmtId="0" fontId="70" fillId="29" borderId="24" applyNumberFormat="0" applyAlignment="0" applyProtection="0"/>
    <xf numFmtId="0" fontId="44" fillId="29" borderId="24" applyNumberFormat="0" applyAlignment="0" applyProtection="0"/>
    <xf numFmtId="0" fontId="44" fillId="29" borderId="24" applyNumberFormat="0" applyAlignment="0" applyProtection="0"/>
    <xf numFmtId="0" fontId="44" fillId="29" borderId="24" applyNumberFormat="0" applyAlignment="0" applyProtection="0"/>
    <xf numFmtId="0" fontId="44" fillId="29" borderId="24" applyNumberFormat="0" applyAlignment="0" applyProtection="0"/>
    <xf numFmtId="0" fontId="70" fillId="29" borderId="24" applyNumberFormat="0" applyAlignment="0" applyProtection="0"/>
    <xf numFmtId="0" fontId="44" fillId="29" borderId="24" applyNumberFormat="0" applyAlignment="0" applyProtection="0"/>
    <xf numFmtId="0" fontId="70" fillId="29" borderId="24" applyNumberFormat="0" applyAlignment="0" applyProtection="0"/>
    <xf numFmtId="0" fontId="70" fillId="29" borderId="24" applyNumberFormat="0" applyAlignment="0" applyProtection="0"/>
    <xf numFmtId="0" fontId="44" fillId="29" borderId="24" applyNumberFormat="0" applyAlignment="0" applyProtection="0"/>
    <xf numFmtId="0" fontId="71" fillId="6" borderId="1" applyNumberFormat="0" applyAlignment="0" applyProtection="0"/>
    <xf numFmtId="0" fontId="72" fillId="29" borderId="24" applyNumberForma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168" fontId="57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169" fontId="75" fillId="0" borderId="0" applyFont="0" applyFill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1" fillId="0" borderId="26" applyNumberFormat="0" applyFill="0" applyAlignment="0" applyProtection="0"/>
    <xf numFmtId="0" fontId="51" fillId="0" borderId="26" applyNumberFormat="0" applyFill="0" applyAlignment="0" applyProtection="0"/>
    <xf numFmtId="0" fontId="76" fillId="0" borderId="26" applyNumberFormat="0" applyFill="0" applyAlignment="0" applyProtection="0"/>
    <xf numFmtId="0" fontId="51" fillId="0" borderId="26" applyNumberFormat="0" applyFill="0" applyAlignment="0" applyProtection="0"/>
    <xf numFmtId="0" fontId="76" fillId="0" borderId="26" applyNumberFormat="0" applyFill="0" applyAlignment="0" applyProtection="0"/>
    <xf numFmtId="0" fontId="51" fillId="0" borderId="26" applyNumberFormat="0" applyFill="0" applyAlignment="0" applyProtection="0"/>
    <xf numFmtId="0" fontId="51" fillId="0" borderId="26" applyNumberFormat="0" applyFill="0" applyAlignment="0" applyProtection="0"/>
    <xf numFmtId="0" fontId="51" fillId="0" borderId="26" applyNumberFormat="0" applyFill="0" applyAlignment="0" applyProtection="0"/>
    <xf numFmtId="0" fontId="51" fillId="0" borderId="26" applyNumberFormat="0" applyFill="0" applyAlignment="0" applyProtection="0"/>
    <xf numFmtId="0" fontId="76" fillId="0" borderId="26" applyNumberFormat="0" applyFill="0" applyAlignment="0" applyProtection="0"/>
    <xf numFmtId="0" fontId="51" fillId="0" borderId="26" applyNumberFormat="0" applyFill="0" applyAlignment="0" applyProtection="0"/>
    <xf numFmtId="0" fontId="76" fillId="0" borderId="26" applyNumberFormat="0" applyFill="0" applyAlignment="0" applyProtection="0"/>
    <xf numFmtId="0" fontId="76" fillId="0" borderId="26" applyNumberFormat="0" applyFill="0" applyAlignment="0" applyProtection="0"/>
    <xf numFmtId="0" fontId="51" fillId="0" borderId="26" applyNumberFormat="0" applyFill="0" applyAlignment="0" applyProtection="0"/>
    <xf numFmtId="0" fontId="77" fillId="0" borderId="33" applyNumberFormat="0" applyFill="0" applyAlignment="0" applyProtection="0"/>
    <xf numFmtId="0" fontId="78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79" fillId="0" borderId="27" applyNumberFormat="0" applyFill="0" applyAlignment="0" applyProtection="0"/>
    <xf numFmtId="0" fontId="52" fillId="0" borderId="27" applyNumberFormat="0" applyFill="0" applyAlignment="0" applyProtection="0"/>
    <xf numFmtId="0" fontId="79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79" fillId="0" borderId="27" applyNumberFormat="0" applyFill="0" applyAlignment="0" applyProtection="0"/>
    <xf numFmtId="0" fontId="52" fillId="0" borderId="27" applyNumberFormat="0" applyFill="0" applyAlignment="0" applyProtection="0"/>
    <xf numFmtId="0" fontId="79" fillId="0" borderId="27" applyNumberFormat="0" applyFill="0" applyAlignment="0" applyProtection="0"/>
    <xf numFmtId="0" fontId="79" fillId="0" borderId="27" applyNumberFormat="0" applyFill="0" applyAlignment="0" applyProtection="0"/>
    <xf numFmtId="0" fontId="52" fillId="0" borderId="27" applyNumberFormat="0" applyFill="0" applyAlignment="0" applyProtection="0"/>
    <xf numFmtId="0" fontId="80" fillId="0" borderId="34" applyNumberFormat="0" applyFill="0" applyAlignment="0" applyProtection="0"/>
    <xf numFmtId="0" fontId="81" fillId="0" borderId="27" applyNumberFormat="0" applyFill="0" applyAlignment="0" applyProtection="0"/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82" fillId="0" borderId="28" applyNumberFormat="0" applyFill="0" applyAlignment="0" applyProtection="0"/>
    <xf numFmtId="0" fontId="53" fillId="0" borderId="28" applyNumberFormat="0" applyFill="0" applyAlignment="0" applyProtection="0"/>
    <xf numFmtId="0" fontId="82" fillId="0" borderId="28" applyNumberFormat="0" applyFill="0" applyAlignment="0" applyProtection="0"/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82" fillId="0" borderId="28" applyNumberFormat="0" applyFill="0" applyAlignment="0" applyProtection="0"/>
    <xf numFmtId="0" fontId="53" fillId="0" borderId="28" applyNumberFormat="0" applyFill="0" applyAlignment="0" applyProtection="0"/>
    <xf numFmtId="0" fontId="82" fillId="0" borderId="28" applyNumberFormat="0" applyFill="0" applyAlignment="0" applyProtection="0"/>
    <xf numFmtId="0" fontId="82" fillId="0" borderId="28" applyNumberFormat="0" applyFill="0" applyAlignment="0" applyProtection="0"/>
    <xf numFmtId="0" fontId="53" fillId="0" borderId="28" applyNumberFormat="0" applyFill="0" applyAlignment="0" applyProtection="0"/>
    <xf numFmtId="0" fontId="83" fillId="0" borderId="35" applyNumberFormat="0" applyFill="0" applyAlignment="0" applyProtection="0"/>
    <xf numFmtId="0" fontId="84" fillId="0" borderId="2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7" fillId="0" borderId="0"/>
    <xf numFmtId="0" fontId="37" fillId="0" borderId="0"/>
    <xf numFmtId="0" fontId="85" fillId="0" borderId="0"/>
    <xf numFmtId="0" fontId="86" fillId="0" borderId="0"/>
    <xf numFmtId="0" fontId="5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7" fillId="0" borderId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62" fillId="0" borderId="32" applyNumberFormat="0" applyFill="0" applyAlignment="0" applyProtection="0"/>
    <xf numFmtId="0" fontId="62" fillId="0" borderId="32" applyNumberFormat="0" applyFill="0" applyAlignment="0" applyProtection="0"/>
    <xf numFmtId="0" fontId="87" fillId="0" borderId="32" applyNumberFormat="0" applyFill="0" applyAlignment="0" applyProtection="0"/>
    <xf numFmtId="0" fontId="62" fillId="0" borderId="32" applyNumberFormat="0" applyFill="0" applyAlignment="0" applyProtection="0"/>
    <xf numFmtId="0" fontId="87" fillId="0" borderId="32" applyNumberFormat="0" applyFill="0" applyAlignment="0" applyProtection="0"/>
    <xf numFmtId="0" fontId="62" fillId="0" borderId="32" applyNumberFormat="0" applyFill="0" applyAlignment="0" applyProtection="0"/>
    <xf numFmtId="0" fontId="62" fillId="0" borderId="32" applyNumberFormat="0" applyFill="0" applyAlignment="0" applyProtection="0"/>
    <xf numFmtId="0" fontId="62" fillId="0" borderId="32" applyNumberFormat="0" applyFill="0" applyAlignment="0" applyProtection="0"/>
    <xf numFmtId="0" fontId="62" fillId="0" borderId="32" applyNumberFormat="0" applyFill="0" applyAlignment="0" applyProtection="0"/>
    <xf numFmtId="0" fontId="87" fillId="0" borderId="32" applyNumberFormat="0" applyFill="0" applyAlignment="0" applyProtection="0"/>
    <xf numFmtId="0" fontId="62" fillId="0" borderId="32" applyNumberFormat="0" applyFill="0" applyAlignment="0" applyProtection="0"/>
    <xf numFmtId="0" fontId="87" fillId="0" borderId="32" applyNumberFormat="0" applyFill="0" applyAlignment="0" applyProtection="0"/>
    <xf numFmtId="0" fontId="87" fillId="0" borderId="32" applyNumberFormat="0" applyFill="0" applyAlignment="0" applyProtection="0"/>
    <xf numFmtId="0" fontId="62" fillId="0" borderId="32" applyNumberFormat="0" applyFill="0" applyAlignment="0" applyProtection="0"/>
    <xf numFmtId="0" fontId="88" fillId="0" borderId="36" applyNumberFormat="0" applyFill="0" applyAlignment="0" applyProtection="0"/>
    <xf numFmtId="0" fontId="89" fillId="0" borderId="32" applyNumberFormat="0" applyFill="0" applyAlignment="0" applyProtection="0"/>
    <xf numFmtId="0" fontId="45" fillId="49" borderId="25" applyNumberFormat="0" applyAlignment="0" applyProtection="0"/>
    <xf numFmtId="0" fontId="45" fillId="49" borderId="25" applyNumberFormat="0" applyAlignment="0" applyProtection="0"/>
    <xf numFmtId="0" fontId="45" fillId="49" borderId="25" applyNumberFormat="0" applyAlignment="0" applyProtection="0"/>
    <xf numFmtId="0" fontId="45" fillId="49" borderId="25" applyNumberFormat="0" applyAlignment="0" applyProtection="0"/>
    <xf numFmtId="0" fontId="90" fillId="49" borderId="25" applyNumberFormat="0" applyAlignment="0" applyProtection="0"/>
    <xf numFmtId="0" fontId="45" fillId="49" borderId="25" applyNumberFormat="0" applyAlignment="0" applyProtection="0"/>
    <xf numFmtId="0" fontId="90" fillId="49" borderId="25" applyNumberFormat="0" applyAlignment="0" applyProtection="0"/>
    <xf numFmtId="0" fontId="45" fillId="49" borderId="25" applyNumberFormat="0" applyAlignment="0" applyProtection="0"/>
    <xf numFmtId="0" fontId="45" fillId="49" borderId="25" applyNumberFormat="0" applyAlignment="0" applyProtection="0"/>
    <xf numFmtId="0" fontId="45" fillId="49" borderId="25" applyNumberFormat="0" applyAlignment="0" applyProtection="0"/>
    <xf numFmtId="0" fontId="45" fillId="49" borderId="25" applyNumberFormat="0" applyAlignment="0" applyProtection="0"/>
    <xf numFmtId="0" fontId="90" fillId="49" borderId="25" applyNumberFormat="0" applyAlignment="0" applyProtection="0"/>
    <xf numFmtId="0" fontId="45" fillId="49" borderId="25" applyNumberFormat="0" applyAlignment="0" applyProtection="0"/>
    <xf numFmtId="0" fontId="90" fillId="49" borderId="25" applyNumberFormat="0" applyAlignment="0" applyProtection="0"/>
    <xf numFmtId="0" fontId="90" fillId="49" borderId="25" applyNumberFormat="0" applyAlignment="0" applyProtection="0"/>
    <xf numFmtId="0" fontId="45" fillId="49" borderId="25" applyNumberFormat="0" applyAlignment="0" applyProtection="0"/>
    <xf numFmtId="0" fontId="91" fillId="7" borderId="4" applyNumberFormat="0" applyAlignment="0" applyProtection="0"/>
    <xf numFmtId="0" fontId="92" fillId="49" borderId="25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95" fillId="31" borderId="0" applyNumberFormat="0" applyBorder="0" applyAlignment="0" applyProtection="0"/>
    <xf numFmtId="0" fontId="56" fillId="31" borderId="0" applyNumberFormat="0" applyBorder="0" applyAlignment="0" applyProtection="0"/>
    <xf numFmtId="0" fontId="95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95" fillId="31" borderId="0" applyNumberFormat="0" applyBorder="0" applyAlignment="0" applyProtection="0"/>
    <xf numFmtId="0" fontId="56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56" fillId="31" borderId="0" applyNumberFormat="0" applyBorder="0" applyAlignment="0" applyProtection="0"/>
    <xf numFmtId="0" fontId="96" fillId="4" borderId="0" applyNumberFormat="0" applyBorder="0" applyAlignment="0" applyProtection="0"/>
    <xf numFmtId="0" fontId="97" fillId="31" borderId="0" applyNumberFormat="0" applyBorder="0" applyAlignment="0" applyProtection="0"/>
    <xf numFmtId="0" fontId="44" fillId="29" borderId="24" applyNumberFormat="0" applyAlignment="0" applyProtection="0"/>
    <xf numFmtId="0" fontId="44" fillId="29" borderId="24" applyNumberFormat="0" applyAlignment="0" applyProtection="0"/>
    <xf numFmtId="0" fontId="98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48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99" fillId="0" borderId="0"/>
    <xf numFmtId="0" fontId="99" fillId="0" borderId="0"/>
    <xf numFmtId="0" fontId="99" fillId="0" borderId="0"/>
    <xf numFmtId="0" fontId="100" fillId="0" borderId="0"/>
    <xf numFmtId="0" fontId="100" fillId="0" borderId="0"/>
    <xf numFmtId="0" fontId="99" fillId="0" borderId="0"/>
    <xf numFmtId="0" fontId="48" fillId="0" borderId="0"/>
    <xf numFmtId="0" fontId="48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8" fillId="0" borderId="0"/>
    <xf numFmtId="0" fontId="48" fillId="0" borderId="0"/>
    <xf numFmtId="0" fontId="4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48" fillId="0" borderId="0"/>
    <xf numFmtId="0" fontId="37" fillId="0" borderId="0"/>
    <xf numFmtId="0" fontId="48" fillId="0" borderId="0"/>
    <xf numFmtId="0" fontId="48" fillId="0" borderId="0"/>
    <xf numFmtId="0" fontId="101" fillId="0" borderId="0">
      <alignment horizontal="left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48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48" fillId="0" borderId="0"/>
    <xf numFmtId="0" fontId="57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0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03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7" fillId="0" borderId="0"/>
    <xf numFmtId="0" fontId="59" fillId="0" borderId="0"/>
    <xf numFmtId="0" fontId="57" fillId="0" borderId="0"/>
    <xf numFmtId="0" fontId="59" fillId="0" borderId="0"/>
    <xf numFmtId="0" fontId="57" fillId="0" borderId="0"/>
    <xf numFmtId="0" fontId="59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48" fillId="0" borderId="0"/>
    <xf numFmtId="0" fontId="2" fillId="0" borderId="0"/>
    <xf numFmtId="0" fontId="48" fillId="0" borderId="0"/>
    <xf numFmtId="0" fontId="2" fillId="0" borderId="0"/>
    <xf numFmtId="0" fontId="48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48" fillId="0" borderId="0"/>
    <xf numFmtId="0" fontId="2" fillId="0" borderId="0"/>
    <xf numFmtId="0" fontId="48" fillId="0" borderId="0"/>
    <xf numFmtId="0" fontId="48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8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57" fillId="0" borderId="0"/>
    <xf numFmtId="0" fontId="57" fillId="0" borderId="0"/>
    <xf numFmtId="0" fontId="48" fillId="0" borderId="0"/>
    <xf numFmtId="0" fontId="2" fillId="0" borderId="0"/>
    <xf numFmtId="0" fontId="48" fillId="0" borderId="0"/>
    <xf numFmtId="0" fontId="1" fillId="0" borderId="0"/>
    <xf numFmtId="0" fontId="48" fillId="0" borderId="0"/>
    <xf numFmtId="0" fontId="104" fillId="0" borderId="0"/>
    <xf numFmtId="0" fontId="105" fillId="0" borderId="0"/>
    <xf numFmtId="0" fontId="106" fillId="0" borderId="0"/>
    <xf numFmtId="0" fontId="38" fillId="0" borderId="0"/>
    <xf numFmtId="0" fontId="38" fillId="0" borderId="0"/>
    <xf numFmtId="0" fontId="38" fillId="0" borderId="0"/>
    <xf numFmtId="0" fontId="106" fillId="0" borderId="0"/>
    <xf numFmtId="0" fontId="106" fillId="0" borderId="0"/>
    <xf numFmtId="0" fontId="106" fillId="0" borderId="0"/>
    <xf numFmtId="0" fontId="103" fillId="0" borderId="0"/>
    <xf numFmtId="0" fontId="103" fillId="0" borderId="0"/>
    <xf numFmtId="0" fontId="103" fillId="0" borderId="0"/>
    <xf numFmtId="0" fontId="48" fillId="0" borderId="0"/>
    <xf numFmtId="0" fontId="57" fillId="0" borderId="0"/>
    <xf numFmtId="0" fontId="48" fillId="0" borderId="0"/>
    <xf numFmtId="0" fontId="48" fillId="0" borderId="0"/>
    <xf numFmtId="0" fontId="59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2" fillId="0" borderId="0"/>
    <xf numFmtId="0" fontId="48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48" fillId="0" borderId="0"/>
    <xf numFmtId="0" fontId="103" fillId="0" borderId="0"/>
    <xf numFmtId="0" fontId="48" fillId="0" borderId="0"/>
    <xf numFmtId="0" fontId="103" fillId="0" borderId="0"/>
    <xf numFmtId="0" fontId="48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01" fillId="0" borderId="0">
      <alignment horizontal="left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48" fillId="0" borderId="0"/>
    <xf numFmtId="0" fontId="9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98" fillId="0" borderId="0"/>
    <xf numFmtId="0" fontId="48" fillId="0" borderId="0"/>
    <xf numFmtId="0" fontId="2" fillId="0" borderId="0"/>
    <xf numFmtId="0" fontId="2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107" fillId="0" borderId="0"/>
    <xf numFmtId="0" fontId="108" fillId="0" borderId="0"/>
    <xf numFmtId="0" fontId="2" fillId="0" borderId="0"/>
    <xf numFmtId="0" fontId="2" fillId="0" borderId="0"/>
    <xf numFmtId="0" fontId="2" fillId="0" borderId="0"/>
    <xf numFmtId="0" fontId="107" fillId="0" borderId="0"/>
    <xf numFmtId="0" fontId="108" fillId="0" borderId="0"/>
    <xf numFmtId="0" fontId="2" fillId="0" borderId="0"/>
    <xf numFmtId="0" fontId="2" fillId="0" borderId="0"/>
    <xf numFmtId="0" fontId="2" fillId="0" borderId="0"/>
    <xf numFmtId="0" fontId="107" fillId="0" borderId="0"/>
    <xf numFmtId="0" fontId="108" fillId="0" borderId="0"/>
    <xf numFmtId="0" fontId="2" fillId="0" borderId="0"/>
    <xf numFmtId="0" fontId="2" fillId="0" borderId="0"/>
    <xf numFmtId="0" fontId="2" fillId="0" borderId="0"/>
    <xf numFmtId="0" fontId="107" fillId="0" borderId="0"/>
    <xf numFmtId="0" fontId="108" fillId="0" borderId="0"/>
    <xf numFmtId="0" fontId="2" fillId="0" borderId="0"/>
    <xf numFmtId="0" fontId="2" fillId="0" borderId="0"/>
    <xf numFmtId="0" fontId="2" fillId="0" borderId="0"/>
    <xf numFmtId="0" fontId="107" fillId="0" borderId="0"/>
    <xf numFmtId="0" fontId="108" fillId="0" borderId="0"/>
    <xf numFmtId="0" fontId="2" fillId="0" borderId="0"/>
    <xf numFmtId="0" fontId="2" fillId="0" borderId="0"/>
    <xf numFmtId="0" fontId="2" fillId="0" borderId="0"/>
    <xf numFmtId="0" fontId="107" fillId="0" borderId="0"/>
    <xf numFmtId="0" fontId="108" fillId="0" borderId="0"/>
    <xf numFmtId="0" fontId="2" fillId="0" borderId="0"/>
    <xf numFmtId="0" fontId="2" fillId="0" borderId="0"/>
    <xf numFmtId="0" fontId="2" fillId="0" borderId="0"/>
    <xf numFmtId="0" fontId="108" fillId="0" borderId="0"/>
    <xf numFmtId="0" fontId="2" fillId="0" borderId="0"/>
    <xf numFmtId="0" fontId="107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101" fillId="0" borderId="0">
      <alignment horizontal="left"/>
    </xf>
    <xf numFmtId="0" fontId="57" fillId="0" borderId="0"/>
    <xf numFmtId="0" fontId="48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101" fillId="0" borderId="0">
      <alignment horizontal="left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" fillId="0" borderId="0"/>
    <xf numFmtId="0" fontId="48" fillId="0" borderId="0"/>
    <xf numFmtId="0" fontId="75" fillId="0" borderId="0"/>
    <xf numFmtId="0" fontId="5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7" fillId="0" borderId="0"/>
    <xf numFmtId="0" fontId="57" fillId="0" borderId="0"/>
    <xf numFmtId="0" fontId="75" fillId="0" borderId="0"/>
    <xf numFmtId="0" fontId="57" fillId="0" borderId="0"/>
    <xf numFmtId="0" fontId="48" fillId="0" borderId="0"/>
    <xf numFmtId="0" fontId="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7" fillId="0" borderId="0"/>
    <xf numFmtId="0" fontId="75" fillId="0" borderId="0"/>
    <xf numFmtId="0" fontId="57" fillId="0" borderId="0"/>
    <xf numFmtId="0" fontId="101" fillId="0" borderId="0">
      <alignment horizontal="left"/>
    </xf>
    <xf numFmtId="0" fontId="75" fillId="0" borderId="0"/>
    <xf numFmtId="0" fontId="57" fillId="0" borderId="0"/>
    <xf numFmtId="0" fontId="75" fillId="0" borderId="0"/>
    <xf numFmtId="0" fontId="57" fillId="0" borderId="0"/>
    <xf numFmtId="0" fontId="75" fillId="0" borderId="0"/>
    <xf numFmtId="0" fontId="57" fillId="0" borderId="0"/>
    <xf numFmtId="0" fontId="75" fillId="0" borderId="0"/>
    <xf numFmtId="0" fontId="57" fillId="0" borderId="0"/>
    <xf numFmtId="0" fontId="75" fillId="0" borderId="0"/>
    <xf numFmtId="0" fontId="57" fillId="0" borderId="0"/>
    <xf numFmtId="0" fontId="75" fillId="0" borderId="0"/>
    <xf numFmtId="0" fontId="57" fillId="0" borderId="0"/>
    <xf numFmtId="0" fontId="75" fillId="0" borderId="0"/>
    <xf numFmtId="0" fontId="75" fillId="0" borderId="0"/>
    <xf numFmtId="0" fontId="5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01" fillId="0" borderId="0">
      <alignment horizontal="left"/>
    </xf>
    <xf numFmtId="0" fontId="104" fillId="0" borderId="0">
      <alignment vertical="top"/>
    </xf>
    <xf numFmtId="0" fontId="48" fillId="0" borderId="0"/>
    <xf numFmtId="0" fontId="109" fillId="0" borderId="0">
      <alignment horizontal="left"/>
    </xf>
    <xf numFmtId="0" fontId="57" fillId="0" borderId="0"/>
    <xf numFmtId="0" fontId="57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75" fillId="0" borderId="0"/>
    <xf numFmtId="0" fontId="59" fillId="0" borderId="0"/>
    <xf numFmtId="0" fontId="75" fillId="0" borderId="0"/>
    <xf numFmtId="0" fontId="57" fillId="0" borderId="0"/>
    <xf numFmtId="0" fontId="75" fillId="0" borderId="0"/>
    <xf numFmtId="0" fontId="38" fillId="0" borderId="0"/>
    <xf numFmtId="0" fontId="38" fillId="0" borderId="0"/>
    <xf numFmtId="0" fontId="57" fillId="0" borderId="0"/>
    <xf numFmtId="0" fontId="75" fillId="0" borderId="0"/>
    <xf numFmtId="0" fontId="75" fillId="0" borderId="0"/>
    <xf numFmtId="0" fontId="57" fillId="0" borderId="0"/>
    <xf numFmtId="0" fontId="75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9" fillId="0" borderId="0"/>
    <xf numFmtId="0" fontId="75" fillId="0" borderId="0"/>
    <xf numFmtId="0" fontId="59" fillId="0" borderId="0"/>
    <xf numFmtId="0" fontId="75" fillId="0" borderId="0"/>
    <xf numFmtId="0" fontId="59" fillId="0" borderId="0"/>
    <xf numFmtId="0" fontId="75" fillId="0" borderId="0"/>
    <xf numFmtId="0" fontId="48" fillId="0" borderId="0"/>
    <xf numFmtId="0" fontId="38" fillId="0" borderId="0"/>
    <xf numFmtId="0" fontId="57" fillId="0" borderId="0"/>
    <xf numFmtId="0" fontId="48" fillId="0" borderId="0"/>
    <xf numFmtId="0" fontId="38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2" fillId="0" borderId="0"/>
    <xf numFmtId="0" fontId="2" fillId="0" borderId="0"/>
    <xf numFmtId="0" fontId="106" fillId="0" borderId="0"/>
    <xf numFmtId="0" fontId="106" fillId="0" borderId="0"/>
    <xf numFmtId="0" fontId="10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1" fillId="0" borderId="0">
      <alignment horizontal="left"/>
    </xf>
    <xf numFmtId="0" fontId="106" fillId="0" borderId="0">
      <alignment horizontal="left"/>
    </xf>
    <xf numFmtId="0" fontId="2" fillId="0" borderId="0"/>
    <xf numFmtId="0" fontId="2" fillId="0" borderId="0"/>
    <xf numFmtId="0" fontId="101" fillId="0" borderId="0">
      <alignment horizontal="left"/>
    </xf>
    <xf numFmtId="0" fontId="106" fillId="0" borderId="0">
      <alignment horizontal="left"/>
    </xf>
    <xf numFmtId="0" fontId="2" fillId="0" borderId="0"/>
    <xf numFmtId="0" fontId="2" fillId="0" borderId="0"/>
    <xf numFmtId="0" fontId="101" fillId="0" borderId="0">
      <alignment horizontal="left"/>
    </xf>
    <xf numFmtId="0" fontId="106" fillId="0" borderId="0">
      <alignment horizontal="left"/>
    </xf>
    <xf numFmtId="0" fontId="2" fillId="0" borderId="0"/>
    <xf numFmtId="0" fontId="2" fillId="0" borderId="0"/>
    <xf numFmtId="0" fontId="101" fillId="0" borderId="0">
      <alignment horizontal="left"/>
    </xf>
    <xf numFmtId="0" fontId="106" fillId="0" borderId="0">
      <alignment horizontal="left"/>
    </xf>
    <xf numFmtId="0" fontId="2" fillId="0" borderId="0"/>
    <xf numFmtId="0" fontId="2" fillId="0" borderId="0"/>
    <xf numFmtId="0" fontId="101" fillId="0" borderId="0">
      <alignment horizontal="left"/>
    </xf>
    <xf numFmtId="0" fontId="106" fillId="0" borderId="0">
      <alignment horizontal="left"/>
    </xf>
    <xf numFmtId="0" fontId="2" fillId="0" borderId="0"/>
    <xf numFmtId="0" fontId="2" fillId="0" borderId="0"/>
    <xf numFmtId="0" fontId="4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46" fillId="0" borderId="0"/>
    <xf numFmtId="0" fontId="48" fillId="0" borderId="0"/>
    <xf numFmtId="0" fontId="57" fillId="0" borderId="0"/>
    <xf numFmtId="0" fontId="48" fillId="0" borderId="0"/>
    <xf numFmtId="0" fontId="4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6" fillId="0" borderId="0"/>
    <xf numFmtId="0" fontId="2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8" fillId="0" borderId="0"/>
    <xf numFmtId="0" fontId="48" fillId="0" borderId="0"/>
    <xf numFmtId="0" fontId="57" fillId="0" borderId="0"/>
    <xf numFmtId="0" fontId="59" fillId="0" borderId="0"/>
    <xf numFmtId="0" fontId="48" fillId="0" borderId="0"/>
    <xf numFmtId="0" fontId="101" fillId="0" borderId="0">
      <alignment horizontal="left"/>
    </xf>
    <xf numFmtId="0" fontId="48" fillId="0" borderId="0"/>
    <xf numFmtId="0" fontId="5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8" fillId="0" borderId="0"/>
    <xf numFmtId="0" fontId="5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98" fillId="0" borderId="0"/>
    <xf numFmtId="0" fontId="57" fillId="0" borderId="0"/>
    <xf numFmtId="0" fontId="2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2" fillId="0" borderId="0"/>
    <xf numFmtId="0" fontId="98" fillId="0" borderId="0"/>
    <xf numFmtId="0" fontId="48" fillId="0" borderId="0" applyNumberFormat="0" applyFont="0" applyFill="0" applyBorder="0" applyAlignment="0" applyProtection="0">
      <alignment vertical="top"/>
    </xf>
    <xf numFmtId="0" fontId="48" fillId="0" borderId="0" applyNumberFormat="0" applyFont="0" applyFill="0" applyBorder="0" applyAlignment="0" applyProtection="0">
      <alignment vertical="top"/>
    </xf>
    <xf numFmtId="0" fontId="48" fillId="0" borderId="0" applyNumberFormat="0" applyFont="0" applyFill="0" applyBorder="0" applyAlignment="0" applyProtection="0">
      <alignment vertical="top"/>
    </xf>
    <xf numFmtId="0" fontId="48" fillId="0" borderId="0" applyNumberFormat="0" applyFont="0" applyFill="0" applyBorder="0" applyAlignment="0" applyProtection="0">
      <alignment vertical="top"/>
    </xf>
    <xf numFmtId="0" fontId="59" fillId="0" borderId="0" applyNumberFormat="0" applyFont="0" applyFill="0" applyBorder="0" applyAlignment="0" applyProtection="0">
      <alignment vertical="top"/>
    </xf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8" fillId="0" borderId="0"/>
    <xf numFmtId="0" fontId="10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8" fillId="0" borderId="0"/>
    <xf numFmtId="0" fontId="57" fillId="0" borderId="0"/>
    <xf numFmtId="0" fontId="48" fillId="0" borderId="0"/>
    <xf numFmtId="0" fontId="57" fillId="0" borderId="0"/>
    <xf numFmtId="0" fontId="9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08" fillId="0" borderId="0"/>
    <xf numFmtId="0" fontId="2" fillId="0" borderId="0"/>
    <xf numFmtId="0" fontId="48" fillId="0" borderId="0"/>
    <xf numFmtId="0" fontId="2" fillId="0" borderId="0"/>
    <xf numFmtId="0" fontId="48" fillId="0" borderId="0"/>
    <xf numFmtId="0" fontId="2" fillId="0" borderId="0"/>
    <xf numFmtId="0" fontId="107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98" fillId="0" borderId="0"/>
    <xf numFmtId="0" fontId="38" fillId="0" borderId="0"/>
    <xf numFmtId="0" fontId="107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2" fillId="0" borderId="0"/>
    <xf numFmtId="0" fontId="101" fillId="0" borderId="0">
      <alignment horizontal="left"/>
    </xf>
    <xf numFmtId="0" fontId="2" fillId="0" borderId="0"/>
    <xf numFmtId="0" fontId="2" fillId="0" borderId="0"/>
    <xf numFmtId="0" fontId="107" fillId="0" borderId="0"/>
    <xf numFmtId="0" fontId="57" fillId="0" borderId="0"/>
    <xf numFmtId="0" fontId="57" fillId="0" borderId="0"/>
    <xf numFmtId="0" fontId="57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98" fillId="0" borderId="0"/>
    <xf numFmtId="0" fontId="98" fillId="0" borderId="0"/>
    <xf numFmtId="0" fontId="98" fillId="0" borderId="0"/>
    <xf numFmtId="0" fontId="4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48" fillId="0" borderId="0"/>
    <xf numFmtId="0" fontId="48" fillId="0" borderId="0"/>
    <xf numFmtId="0" fontId="57" fillId="0" borderId="0"/>
    <xf numFmtId="0" fontId="62" fillId="0" borderId="32" applyNumberFormat="0" applyFill="0" applyAlignment="0" applyProtection="0"/>
    <xf numFmtId="0" fontId="62" fillId="0" borderId="32" applyNumberFormat="0" applyFill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110" fillId="10" borderId="0" applyNumberFormat="0" applyBorder="0" applyAlignment="0" applyProtection="0"/>
    <xf numFmtId="0" fontId="43" fillId="10" borderId="0" applyNumberFormat="0" applyBorder="0" applyAlignment="0" applyProtection="0"/>
    <xf numFmtId="0" fontId="110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110" fillId="10" borderId="0" applyNumberFormat="0" applyBorder="0" applyAlignment="0" applyProtection="0"/>
    <xf numFmtId="0" fontId="43" fillId="10" borderId="0" applyNumberFormat="0" applyBorder="0" applyAlignment="0" applyProtection="0"/>
    <xf numFmtId="0" fontId="110" fillId="10" borderId="0" applyNumberFormat="0" applyBorder="0" applyAlignment="0" applyProtection="0"/>
    <xf numFmtId="0" fontId="110" fillId="10" borderId="0" applyNumberFormat="0" applyBorder="0" applyAlignment="0" applyProtection="0"/>
    <xf numFmtId="0" fontId="43" fillId="10" borderId="0" applyNumberFormat="0" applyBorder="0" applyAlignment="0" applyProtection="0"/>
    <xf numFmtId="0" fontId="111" fillId="3" borderId="0" applyNumberFormat="0" applyBorder="0" applyAlignment="0" applyProtection="0"/>
    <xf numFmtId="0" fontId="112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37" fillId="8" borderId="5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48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0" fontId="57" fillId="19" borderId="30" applyNumberFormat="0" applyFont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8" fillId="0" borderId="0" applyFill="0" applyBorder="0" applyAlignment="0" applyProtection="0"/>
    <xf numFmtId="9" fontId="57" fillId="0" borderId="0" applyFont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0" fontId="58" fillId="29" borderId="31" applyNumberFormat="0" applyAlignment="0" applyProtection="0"/>
    <xf numFmtId="0" fontId="58" fillId="29" borderId="31" applyNumberFormat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116" fillId="0" borderId="29" applyNumberFormat="0" applyFill="0" applyAlignment="0" applyProtection="0"/>
    <xf numFmtId="0" fontId="55" fillId="0" borderId="29" applyNumberFormat="0" applyFill="0" applyAlignment="0" applyProtection="0"/>
    <xf numFmtId="0" fontId="116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116" fillId="0" borderId="29" applyNumberFormat="0" applyFill="0" applyAlignment="0" applyProtection="0"/>
    <xf numFmtId="0" fontId="55" fillId="0" borderId="29" applyNumberFormat="0" applyFill="0" applyAlignment="0" applyProtection="0"/>
    <xf numFmtId="0" fontId="116" fillId="0" borderId="29" applyNumberFormat="0" applyFill="0" applyAlignment="0" applyProtection="0"/>
    <xf numFmtId="0" fontId="116" fillId="0" borderId="29" applyNumberFormat="0" applyFill="0" applyAlignment="0" applyProtection="0"/>
    <xf numFmtId="0" fontId="55" fillId="0" borderId="29" applyNumberFormat="0" applyFill="0" applyAlignment="0" applyProtection="0"/>
    <xf numFmtId="0" fontId="117" fillId="0" borderId="3" applyNumberFormat="0" applyFill="0" applyAlignment="0" applyProtection="0"/>
    <xf numFmtId="0" fontId="118" fillId="0" borderId="29" applyNumberFormat="0" applyFill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119" fillId="0" borderId="0"/>
    <xf numFmtId="0" fontId="120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170" fontId="124" fillId="0" borderId="0" applyFill="0" applyBorder="0" applyAlignment="0" applyProtection="0"/>
    <xf numFmtId="171" fontId="124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9" fillId="0" borderId="0" applyFont="0" applyFill="0" applyBorder="0" applyAlignment="0" applyProtection="0"/>
    <xf numFmtId="172" fontId="75" fillId="0" borderId="0" applyFont="0" applyFill="0" applyBorder="0" applyAlignment="0" applyProtection="0"/>
    <xf numFmtId="167" fontId="48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73" fontId="48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3" fontId="48" fillId="0" borderId="0" applyFont="0" applyFill="0" applyBorder="0" applyAlignment="0" applyProtection="0"/>
    <xf numFmtId="172" fontId="75" fillId="0" borderId="0" applyFont="0" applyFill="0" applyBorder="0" applyAlignment="0" applyProtection="0"/>
    <xf numFmtId="173" fontId="48" fillId="0" borderId="0" applyFont="0" applyFill="0" applyBorder="0" applyAlignment="0" applyProtection="0"/>
    <xf numFmtId="172" fontId="75" fillId="0" borderId="0" applyFont="0" applyFill="0" applyBorder="0" applyAlignment="0" applyProtection="0"/>
    <xf numFmtId="173" fontId="48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67" fontId="59" fillId="0" borderId="0" applyFont="0" applyFill="0" applyBorder="0" applyAlignment="0" applyProtection="0"/>
    <xf numFmtId="172" fontId="75" fillId="0" borderId="0" applyFont="0" applyFill="0" applyBorder="0" applyAlignment="0" applyProtection="0"/>
    <xf numFmtId="166" fontId="57" fillId="0" borderId="0" applyFont="0" applyFill="0" applyBorder="0" applyAlignment="0" applyProtection="0"/>
    <xf numFmtId="167" fontId="75" fillId="0" borderId="0" applyFont="0" applyFill="0" applyBorder="0" applyAlignment="0" applyProtection="0"/>
    <xf numFmtId="173" fontId="48" fillId="0" borderId="0" applyFont="0" applyFill="0" applyBorder="0" applyAlignment="0" applyProtection="0"/>
    <xf numFmtId="167" fontId="75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2" fontId="75" fillId="0" borderId="0" applyFont="0" applyFill="0" applyBorder="0" applyAlignment="0" applyProtection="0"/>
    <xf numFmtId="173" fontId="59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73" fontId="48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67" fontId="75" fillId="0" borderId="0" applyFont="0" applyFill="0" applyBorder="0" applyAlignment="0" applyProtection="0"/>
    <xf numFmtId="173" fontId="48" fillId="0" borderId="0" applyFont="0" applyFill="0" applyBorder="0" applyAlignment="0" applyProtection="0"/>
    <xf numFmtId="172" fontId="75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57" fillId="0" borderId="0" applyFont="0" applyFill="0" applyBorder="0" applyAlignment="0" applyProtection="0"/>
    <xf numFmtId="172" fontId="75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72" fontId="75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73" fontId="48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5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72" fontId="75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9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67" fontId="48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172" fontId="75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9" fillId="0" borderId="0" applyFont="0" applyFill="0" applyBorder="0" applyAlignment="0" applyProtection="0"/>
    <xf numFmtId="43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72" fontId="57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5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125" fillId="11" borderId="0" applyNumberFormat="0" applyBorder="0" applyAlignment="0" applyProtection="0"/>
    <xf numFmtId="0" fontId="50" fillId="11" borderId="0" applyNumberFormat="0" applyBorder="0" applyAlignment="0" applyProtection="0"/>
    <xf numFmtId="0" fontId="125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125" fillId="11" borderId="0" applyNumberFormat="0" applyBorder="0" applyAlignment="0" applyProtection="0"/>
    <xf numFmtId="0" fontId="50" fillId="11" borderId="0" applyNumberFormat="0" applyBorder="0" applyAlignment="0" applyProtection="0"/>
    <xf numFmtId="0" fontId="125" fillId="11" borderId="0" applyNumberFormat="0" applyBorder="0" applyAlignment="0" applyProtection="0"/>
    <xf numFmtId="0" fontId="125" fillId="11" borderId="0" applyNumberFormat="0" applyBorder="0" applyAlignment="0" applyProtection="0"/>
    <xf numFmtId="0" fontId="50" fillId="11" borderId="0" applyNumberFormat="0" applyBorder="0" applyAlignment="0" applyProtection="0"/>
    <xf numFmtId="0" fontId="126" fillId="2" borderId="0" applyNumberFormat="0" applyBorder="0" applyAlignment="0" applyProtection="0"/>
    <xf numFmtId="0" fontId="127" fillId="11" borderId="0" applyNumberFormat="0" applyBorder="0" applyAlignment="0" applyProtection="0"/>
    <xf numFmtId="0" fontId="100" fillId="0" borderId="0"/>
    <xf numFmtId="9" fontId="48" fillId="0" borderId="0" applyFill="0" applyBorder="0" applyAlignment="0" applyProtection="0"/>
    <xf numFmtId="0" fontId="21" fillId="0" borderId="0"/>
    <xf numFmtId="0" fontId="2" fillId="0" borderId="0"/>
    <xf numFmtId="0" fontId="57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12" borderId="0" applyNumberFormat="0" applyBorder="0" applyAlignment="0" applyProtection="0"/>
    <xf numFmtId="0" fontId="37" fillId="23" borderId="0" applyNumberFormat="0" applyBorder="0" applyAlignment="0" applyProtection="0"/>
    <xf numFmtId="0" fontId="37" fillId="26" borderId="0" applyNumberFormat="0" applyBorder="0" applyAlignment="0" applyProtection="0"/>
    <xf numFmtId="0" fontId="40" fillId="35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48" fillId="0" borderId="0"/>
    <xf numFmtId="0" fontId="86" fillId="0" borderId="0"/>
    <xf numFmtId="0" fontId="57" fillId="0" borderId="0"/>
    <xf numFmtId="9" fontId="48" fillId="0" borderId="0" applyFill="0" applyBorder="0" applyAlignment="0" applyProtection="0"/>
    <xf numFmtId="175" fontId="57" fillId="0" borderId="0" applyFont="0" applyFill="0" applyBorder="0" applyAlignment="0" applyProtection="0"/>
    <xf numFmtId="0" fontId="107" fillId="0" borderId="0"/>
    <xf numFmtId="0" fontId="104" fillId="0" borderId="0"/>
    <xf numFmtId="0" fontId="107" fillId="0" borderId="0"/>
    <xf numFmtId="0" fontId="48" fillId="0" borderId="0"/>
    <xf numFmtId="0" fontId="107" fillId="0" borderId="0"/>
    <xf numFmtId="180" fontId="2" fillId="0" borderId="0" applyFont="0" applyFill="0" applyBorder="0" applyAlignment="0" applyProtection="0"/>
  </cellStyleXfs>
  <cellXfs count="671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9" fillId="0" borderId="9" xfId="0" applyFont="1" applyBorder="1" applyAlignment="1">
      <alignment horizontal="justify" vertical="center" wrapText="1"/>
    </xf>
    <xf numFmtId="4" fontId="9" fillId="0" borderId="10" xfId="0" quotePrefix="1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4" fontId="20" fillId="0" borderId="0" xfId="0" applyNumberFormat="1" applyFont="1" applyAlignment="1">
      <alignment vertical="center" wrapText="1"/>
    </xf>
    <xf numFmtId="0" fontId="10" fillId="0" borderId="12" xfId="0" applyFont="1" applyBorder="1" applyAlignment="1">
      <alignment horizontal="justify" vertical="center" wrapText="1"/>
    </xf>
    <xf numFmtId="4" fontId="11" fillId="0" borderId="13" xfId="0" quotePrefix="1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4" fontId="9" fillId="0" borderId="13" xfId="0" quotePrefix="1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4" fontId="21" fillId="0" borderId="0" xfId="0" applyNumberFormat="1" applyFont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justify" vertical="center" wrapText="1"/>
    </xf>
    <xf numFmtId="4" fontId="9" fillId="0" borderId="22" xfId="0" quotePrefix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12" fillId="0" borderId="13" xfId="0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76" fontId="22" fillId="0" borderId="13" xfId="0" applyNumberFormat="1" applyFont="1" applyBorder="1" applyAlignment="1">
      <alignment horizontal="justify" vertical="center" wrapText="1"/>
    </xf>
    <xf numFmtId="176" fontId="9" fillId="0" borderId="13" xfId="0" quotePrefix="1" applyNumberFormat="1" applyFont="1" applyBorder="1" applyAlignment="1">
      <alignment horizontal="center" vertical="center" wrapText="1"/>
    </xf>
    <xf numFmtId="176" fontId="22" fillId="0" borderId="13" xfId="0" quotePrefix="1" applyNumberFormat="1" applyFont="1" applyBorder="1" applyAlignment="1">
      <alignment horizontal="center" vertical="center" wrapText="1"/>
    </xf>
    <xf numFmtId="176" fontId="9" fillId="0" borderId="17" xfId="0" quotePrefix="1" applyNumberFormat="1" applyFont="1" applyBorder="1" applyAlignment="1">
      <alignment horizontal="center" vertical="center" wrapText="1"/>
    </xf>
    <xf numFmtId="176" fontId="22" fillId="0" borderId="22" xfId="0" applyNumberFormat="1" applyFont="1" applyBorder="1" applyAlignment="1">
      <alignment horizontal="justify" vertical="center" wrapText="1"/>
    </xf>
    <xf numFmtId="165" fontId="20" fillId="0" borderId="0" xfId="0" applyNumberFormat="1" applyFont="1" applyAlignment="1">
      <alignment vertical="center" wrapText="1"/>
    </xf>
    <xf numFmtId="0" fontId="129" fillId="0" borderId="6" xfId="0" applyFont="1" applyBorder="1" applyAlignment="1"/>
    <xf numFmtId="0" fontId="130" fillId="0" borderId="0" xfId="0" applyFont="1" applyBorder="1" applyAlignment="1"/>
    <xf numFmtId="0" fontId="129" fillId="0" borderId="0" xfId="0" applyFont="1" applyBorder="1" applyAlignment="1"/>
    <xf numFmtId="0" fontId="128" fillId="0" borderId="6" xfId="0" applyFont="1" applyBorder="1" applyAlignment="1"/>
    <xf numFmtId="0" fontId="131" fillId="0" borderId="0" xfId="0" applyFont="1" applyBorder="1" applyAlignment="1">
      <alignment horizontal="centerContinuous" vertical="top"/>
    </xf>
    <xf numFmtId="0" fontId="133" fillId="0" borderId="0" xfId="0" applyFont="1" applyBorder="1" applyAlignment="1">
      <alignment vertical="top"/>
    </xf>
    <xf numFmtId="0" fontId="131" fillId="0" borderId="0" xfId="0" applyFont="1" applyBorder="1" applyAlignment="1">
      <alignment vertical="top"/>
    </xf>
    <xf numFmtId="0" fontId="26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top" wrapText="1"/>
    </xf>
    <xf numFmtId="0" fontId="35" fillId="0" borderId="0" xfId="0" applyFont="1" applyAlignment="1">
      <alignment vertical="center" wrapText="1"/>
    </xf>
    <xf numFmtId="0" fontId="136" fillId="0" borderId="13" xfId="0" applyFont="1" applyBorder="1" applyAlignment="1">
      <alignment horizontal="center" vertical="center" wrapText="1"/>
    </xf>
    <xf numFmtId="0" fontId="137" fillId="0" borderId="13" xfId="0" applyFont="1" applyBorder="1" applyAlignment="1">
      <alignment horizontal="center" vertical="center" wrapText="1"/>
    </xf>
    <xf numFmtId="1" fontId="136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8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28" fillId="0" borderId="6" xfId="0" applyFont="1" applyBorder="1" applyAlignment="1">
      <alignment horizontal="left"/>
    </xf>
    <xf numFmtId="0" fontId="131" fillId="0" borderId="0" xfId="0" applyFont="1"/>
    <xf numFmtId="0" fontId="133" fillId="0" borderId="0" xfId="0" applyFont="1" applyBorder="1" applyAlignment="1">
      <alignment vertical="center"/>
    </xf>
    <xf numFmtId="0" fontId="128" fillId="0" borderId="0" xfId="0" applyFont="1" applyBorder="1" applyAlignment="1"/>
    <xf numFmtId="0" fontId="12" fillId="0" borderId="0" xfId="0" applyFont="1" applyBorder="1" applyAlignment="1">
      <alignment vertical="top"/>
    </xf>
    <xf numFmtId="0" fontId="36" fillId="0" borderId="0" xfId="0" applyFont="1" applyBorder="1" applyAlignment="1"/>
    <xf numFmtId="0" fontId="139" fillId="0" borderId="0" xfId="0" applyFont="1" applyBorder="1" applyAlignment="1"/>
    <xf numFmtId="0" fontId="133" fillId="0" borderId="0" xfId="0" applyFont="1" applyBorder="1" applyAlignment="1"/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1" fillId="0" borderId="0" xfId="1332" applyFont="1" applyAlignment="1">
      <alignment vertical="center" wrapText="1"/>
    </xf>
    <xf numFmtId="0" fontId="36" fillId="0" borderId="0" xfId="1332" applyFont="1" applyAlignment="1">
      <alignment vertical="center" wrapText="1"/>
    </xf>
    <xf numFmtId="0" fontId="141" fillId="0" borderId="0" xfId="1332" applyFont="1" applyFill="1" applyAlignment="1">
      <alignment horizontal="left" vertical="center" wrapText="1"/>
    </xf>
    <xf numFmtId="0" fontId="140" fillId="0" borderId="0" xfId="1332" applyFont="1" applyFill="1" applyAlignment="1">
      <alignment horizontal="left" vertical="center" wrapText="1"/>
    </xf>
    <xf numFmtId="0" fontId="36" fillId="0" borderId="0" xfId="1332" applyFont="1" applyAlignment="1">
      <alignment horizontal="left" vertical="center" wrapText="1"/>
    </xf>
    <xf numFmtId="0" fontId="140" fillId="0" borderId="0" xfId="1332" applyFont="1" applyAlignment="1">
      <alignment horizontal="left" vertical="center" wrapText="1"/>
    </xf>
    <xf numFmtId="0" fontId="36" fillId="0" borderId="0" xfId="1332" applyFont="1" applyAlignment="1">
      <alignment horizontal="center" vertical="center" wrapText="1"/>
    </xf>
    <xf numFmtId="0" fontId="128" fillId="0" borderId="0" xfId="1332" applyFont="1" applyAlignment="1">
      <alignment vertical="center" wrapText="1"/>
    </xf>
    <xf numFmtId="0" fontId="128" fillId="0" borderId="0" xfId="1332" applyFont="1" applyAlignment="1">
      <alignment horizontal="center" vertical="center" wrapText="1"/>
    </xf>
    <xf numFmtId="0" fontId="36" fillId="0" borderId="13" xfId="1332" applyFont="1" applyBorder="1" applyAlignment="1">
      <alignment horizontal="center" vertical="center" wrapText="1"/>
    </xf>
    <xf numFmtId="0" fontId="143" fillId="57" borderId="0" xfId="2550" applyFont="1" applyFill="1" applyBorder="1" applyAlignment="1">
      <alignment horizontal="left" vertical="center" wrapText="1"/>
    </xf>
    <xf numFmtId="0" fontId="23" fillId="57" borderId="0" xfId="2550" applyFont="1" applyFill="1" applyBorder="1" applyAlignment="1">
      <alignment horizontal="center" vertical="center" wrapText="1"/>
    </xf>
    <xf numFmtId="4" fontId="36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/>
    </xf>
    <xf numFmtId="0" fontId="145" fillId="0" borderId="0" xfId="1332" applyFont="1" applyAlignment="1">
      <alignment vertical="center" wrapText="1"/>
    </xf>
    <xf numFmtId="4" fontId="128" fillId="0" borderId="13" xfId="0" applyNumberFormat="1" applyFont="1" applyBorder="1" applyAlignment="1">
      <alignment horizontal="center" vertical="center" wrapText="1"/>
    </xf>
    <xf numFmtId="2" fontId="23" fillId="0" borderId="0" xfId="2550" applyNumberFormat="1" applyFont="1" applyBorder="1" applyAlignment="1">
      <alignment horizontal="center" wrapText="1"/>
    </xf>
    <xf numFmtId="0" fontId="133" fillId="0" borderId="0" xfId="1332" applyFont="1" applyAlignment="1">
      <alignment vertical="center" wrapText="1"/>
    </xf>
    <xf numFmtId="0" fontId="131" fillId="0" borderId="13" xfId="1332" applyFont="1" applyBorder="1" applyAlignment="1">
      <alignment horizontal="center" vertical="center" wrapText="1"/>
    </xf>
    <xf numFmtId="0" fontId="131" fillId="0" borderId="0" xfId="1332" applyFont="1" applyAlignment="1">
      <alignment vertical="center" wrapText="1"/>
    </xf>
    <xf numFmtId="0" fontId="12" fillId="0" borderId="0" xfId="1182" applyFont="1" applyAlignment="1">
      <alignment vertical="center"/>
    </xf>
    <xf numFmtId="0" fontId="36" fillId="0" borderId="0" xfId="1182" applyFont="1" applyAlignment="1">
      <alignment horizontal="center" vertical="center"/>
    </xf>
    <xf numFmtId="0" fontId="36" fillId="0" borderId="0" xfId="1182" applyFont="1" applyAlignment="1">
      <alignment horizontal="center" vertical="center" wrapText="1"/>
    </xf>
    <xf numFmtId="0" fontId="137" fillId="0" borderId="0" xfId="1182" applyFont="1" applyAlignment="1">
      <alignment vertical="center"/>
    </xf>
    <xf numFmtId="0" fontId="137" fillId="0" borderId="0" xfId="1182" applyFont="1" applyAlignment="1">
      <alignment wrapText="1"/>
    </xf>
    <xf numFmtId="0" fontId="132" fillId="0" borderId="13" xfId="1182" applyFont="1" applyBorder="1" applyAlignment="1">
      <alignment horizontal="center" vertical="center" wrapText="1"/>
    </xf>
    <xf numFmtId="0" fontId="132" fillId="0" borderId="13" xfId="1182" applyFont="1" applyBorder="1" applyAlignment="1">
      <alignment horizontal="center" vertical="center"/>
    </xf>
    <xf numFmtId="0" fontId="132" fillId="0" borderId="0" xfId="1182" applyFont="1" applyAlignment="1">
      <alignment vertical="center"/>
    </xf>
    <xf numFmtId="49" fontId="36" fillId="0" borderId="13" xfId="1182" applyNumberFormat="1" applyFont="1" applyBorder="1" applyAlignment="1">
      <alignment horizontal="center" vertical="center" wrapText="1"/>
    </xf>
    <xf numFmtId="0" fontId="36" fillId="0" borderId="13" xfId="1182" applyFont="1" applyBorder="1" applyAlignment="1">
      <alignment vertical="center" wrapText="1"/>
    </xf>
    <xf numFmtId="0" fontId="36" fillId="0" borderId="13" xfId="1182" applyFont="1" applyBorder="1" applyAlignment="1">
      <alignment horizontal="center" vertical="center"/>
    </xf>
    <xf numFmtId="4" fontId="36" fillId="0" borderId="13" xfId="1182" applyNumberFormat="1" applyFont="1" applyBorder="1" applyAlignment="1">
      <alignment horizontal="center" vertical="center" wrapText="1"/>
    </xf>
    <xf numFmtId="0" fontId="36" fillId="0" borderId="13" xfId="1182" applyFont="1" applyBorder="1" applyAlignment="1">
      <alignment vertical="center"/>
    </xf>
    <xf numFmtId="4" fontId="36" fillId="0" borderId="0" xfId="1182" applyNumberFormat="1" applyFont="1" applyAlignment="1">
      <alignment vertical="center"/>
    </xf>
    <xf numFmtId="0" fontId="128" fillId="0" borderId="13" xfId="1182" applyFont="1" applyBorder="1" applyAlignment="1">
      <alignment horizontal="center" vertical="center" wrapText="1"/>
    </xf>
    <xf numFmtId="0" fontId="128" fillId="0" borderId="13" xfId="1182" applyFont="1" applyBorder="1" applyAlignment="1">
      <alignment vertical="center" wrapText="1"/>
    </xf>
    <xf numFmtId="4" fontId="128" fillId="0" borderId="13" xfId="1182" applyNumberFormat="1" applyFont="1" applyBorder="1" applyAlignment="1">
      <alignment horizontal="center" vertical="center" wrapText="1"/>
    </xf>
    <xf numFmtId="0" fontId="13" fillId="0" borderId="0" xfId="1182" applyFont="1" applyAlignment="1">
      <alignment horizontal="center" vertical="center" wrapText="1"/>
    </xf>
    <xf numFmtId="0" fontId="13" fillId="0" borderId="0" xfId="1182" applyFont="1" applyAlignment="1">
      <alignment vertical="center" wrapText="1"/>
    </xf>
    <xf numFmtId="2" fontId="13" fillId="0" borderId="0" xfId="1182" applyNumberFormat="1" applyFont="1" applyAlignment="1">
      <alignment vertical="center" wrapText="1"/>
    </xf>
    <xf numFmtId="4" fontId="129" fillId="0" borderId="0" xfId="1182" applyNumberFormat="1" applyFont="1" applyAlignment="1">
      <alignment vertical="center" wrapText="1"/>
    </xf>
    <xf numFmtId="0" fontId="140" fillId="0" borderId="0" xfId="1332" applyFont="1" applyAlignment="1">
      <alignment horizontal="left" vertical="center" wrapText="1"/>
    </xf>
    <xf numFmtId="0" fontId="36" fillId="0" borderId="13" xfId="1182" applyFont="1" applyBorder="1" applyAlignment="1">
      <alignment horizontal="center" vertical="center" wrapText="1"/>
    </xf>
    <xf numFmtId="0" fontId="133" fillId="0" borderId="13" xfId="1182" applyFont="1" applyBorder="1" applyAlignment="1">
      <alignment horizontal="center" vertical="center" wrapText="1"/>
    </xf>
    <xf numFmtId="0" fontId="12" fillId="0" borderId="13" xfId="1182" applyFont="1" applyBorder="1" applyAlignment="1">
      <alignment horizontal="center" vertical="center" wrapText="1"/>
    </xf>
    <xf numFmtId="0" fontId="12" fillId="0" borderId="0" xfId="1182" applyFont="1" applyAlignment="1">
      <alignment horizontal="center" vertical="center"/>
    </xf>
    <xf numFmtId="0" fontId="36" fillId="0" borderId="0" xfId="1182" applyFont="1" applyAlignment="1">
      <alignment vertical="center"/>
    </xf>
    <xf numFmtId="0" fontId="137" fillId="0" borderId="13" xfId="1182" applyFont="1" applyBorder="1" applyAlignment="1">
      <alignment horizontal="center" vertical="center" wrapText="1"/>
    </xf>
    <xf numFmtId="0" fontId="140" fillId="0" borderId="0" xfId="1182" applyFont="1" applyAlignment="1">
      <alignment horizontal="center" vertical="center"/>
    </xf>
    <xf numFmtId="0" fontId="141" fillId="0" borderId="0" xfId="1182" applyFont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6" fillId="0" borderId="0" xfId="1182" applyFont="1" applyAlignment="1">
      <alignment vertical="center"/>
    </xf>
    <xf numFmtId="0" fontId="148" fillId="0" borderId="0" xfId="1332" applyFont="1" applyAlignment="1">
      <alignment horizontal="left" vertical="center" wrapText="1"/>
    </xf>
    <xf numFmtId="0" fontId="57" fillId="0" borderId="0" xfId="1182" applyAlignment="1">
      <alignment vertical="center" wrapText="1"/>
    </xf>
    <xf numFmtId="0" fontId="12" fillId="0" borderId="0" xfId="1182" applyFont="1" applyAlignment="1">
      <alignment vertical="center" wrapText="1"/>
    </xf>
    <xf numFmtId="0" fontId="12" fillId="0" borderId="0" xfId="1182" applyFont="1" applyAlignment="1">
      <alignment horizontal="center" vertical="center" wrapText="1"/>
    </xf>
    <xf numFmtId="0" fontId="149" fillId="0" borderId="0" xfId="1182" applyFont="1" applyAlignment="1">
      <alignment vertical="center" wrapText="1"/>
    </xf>
    <xf numFmtId="0" fontId="140" fillId="0" borderId="0" xfId="1182" applyFont="1" applyAlignment="1">
      <alignment vertical="center"/>
    </xf>
    <xf numFmtId="0" fontId="141" fillId="0" borderId="0" xfId="0" applyFont="1" applyAlignment="1">
      <alignment vertical="center" wrapText="1"/>
    </xf>
    <xf numFmtId="0" fontId="140" fillId="0" borderId="0" xfId="0" applyFont="1"/>
    <xf numFmtId="0" fontId="141" fillId="0" borderId="0" xfId="0" applyFont="1"/>
    <xf numFmtId="0" fontId="141" fillId="0" borderId="0" xfId="0" applyFont="1" applyAlignment="1">
      <alignment vertical="top"/>
    </xf>
    <xf numFmtId="0" fontId="140" fillId="0" borderId="0" xfId="0" applyFont="1" applyAlignment="1">
      <alignment wrapText="1"/>
    </xf>
    <xf numFmtId="0" fontId="150" fillId="0" borderId="0" xfId="1182" applyFont="1" applyAlignment="1">
      <alignment vertical="center" wrapText="1"/>
    </xf>
    <xf numFmtId="0" fontId="152" fillId="0" borderId="0" xfId="1182" applyFont="1" applyAlignment="1">
      <alignment vertical="center" wrapText="1"/>
    </xf>
    <xf numFmtId="0" fontId="153" fillId="0" borderId="0" xfId="1182" applyFont="1" applyAlignment="1">
      <alignment vertical="center" wrapText="1"/>
    </xf>
    <xf numFmtId="0" fontId="157" fillId="0" borderId="0" xfId="1182" applyFont="1" applyAlignment="1">
      <alignment vertical="center"/>
    </xf>
    <xf numFmtId="0" fontId="148" fillId="0" borderId="0" xfId="1182" applyFont="1" applyAlignment="1">
      <alignment vertical="center"/>
    </xf>
    <xf numFmtId="0" fontId="148" fillId="0" borderId="0" xfId="1332" applyFont="1" applyAlignment="1">
      <alignment horizontal="center" vertical="center" wrapText="1"/>
    </xf>
    <xf numFmtId="0" fontId="147" fillId="0" borderId="13" xfId="1182" applyFont="1" applyBorder="1" applyAlignment="1">
      <alignment horizontal="center" vertical="center" wrapText="1"/>
    </xf>
    <xf numFmtId="0" fontId="158" fillId="0" borderId="0" xfId="0" applyFont="1"/>
    <xf numFmtId="0" fontId="12" fillId="0" borderId="0" xfId="1301" applyFont="1" applyAlignment="1">
      <alignment vertical="center"/>
    </xf>
    <xf numFmtId="0" fontId="156" fillId="0" borderId="0" xfId="1301" applyFont="1" applyAlignment="1">
      <alignment vertical="center" wrapText="1"/>
    </xf>
    <xf numFmtId="0" fontId="156" fillId="0" borderId="0" xfId="1301" applyFont="1" applyAlignment="1">
      <alignment horizontal="center" vertical="center" wrapText="1"/>
    </xf>
    <xf numFmtId="0" fontId="156" fillId="0" borderId="0" xfId="1301" applyFont="1" applyAlignment="1">
      <alignment vertical="center"/>
    </xf>
    <xf numFmtId="0" fontId="156" fillId="0" borderId="0" xfId="1301" applyFont="1" applyAlignment="1">
      <alignment horizontal="left" vertical="center"/>
    </xf>
    <xf numFmtId="2" fontId="156" fillId="0" borderId="0" xfId="1301" applyNumberFormat="1" applyFont="1" applyAlignment="1">
      <alignment horizontal="center" vertical="center" wrapText="1"/>
    </xf>
    <xf numFmtId="0" fontId="12" fillId="0" borderId="0" xfId="1301" applyFont="1" applyAlignment="1">
      <alignment horizontal="left" vertical="center"/>
    </xf>
    <xf numFmtId="0" fontId="13" fillId="0" borderId="0" xfId="1301" applyFont="1" applyAlignment="1">
      <alignment vertical="center"/>
    </xf>
    <xf numFmtId="0" fontId="159" fillId="0" borderId="0" xfId="1301" applyFont="1" applyAlignment="1">
      <alignment vertical="center"/>
    </xf>
    <xf numFmtId="0" fontId="159" fillId="0" borderId="0" xfId="1301" applyFont="1" applyAlignment="1">
      <alignment horizontal="left" vertical="center"/>
    </xf>
    <xf numFmtId="0" fontId="159" fillId="0" borderId="6" xfId="1301" applyFont="1" applyBorder="1" applyAlignment="1">
      <alignment horizontal="left" vertical="center"/>
    </xf>
    <xf numFmtId="0" fontId="128" fillId="0" borderId="0" xfId="1301" applyFont="1" applyAlignment="1">
      <alignment vertical="center" wrapText="1"/>
    </xf>
    <xf numFmtId="177" fontId="140" fillId="0" borderId="0" xfId="1301" applyNumberFormat="1" applyFont="1" applyAlignment="1">
      <alignment horizontal="center" vertical="center" wrapText="1"/>
    </xf>
    <xf numFmtId="0" fontId="140" fillId="0" borderId="0" xfId="1301" applyFont="1" applyAlignment="1">
      <alignment vertical="center" wrapText="1"/>
    </xf>
    <xf numFmtId="0" fontId="141" fillId="0" borderId="0" xfId="1301" applyFont="1" applyAlignment="1">
      <alignment vertical="center"/>
    </xf>
    <xf numFmtId="0" fontId="141" fillId="0" borderId="0" xfId="1301" applyFont="1" applyAlignment="1">
      <alignment vertical="center" wrapText="1"/>
    </xf>
    <xf numFmtId="177" fontId="141" fillId="0" borderId="0" xfId="1301" applyNumberFormat="1" applyFont="1" applyAlignment="1">
      <alignment horizontal="center" vertical="center" wrapText="1"/>
    </xf>
    <xf numFmtId="0" fontId="140" fillId="0" borderId="0" xfId="1301" applyFont="1" applyAlignment="1">
      <alignment vertical="center"/>
    </xf>
    <xf numFmtId="2" fontId="141" fillId="0" borderId="0" xfId="1301" applyNumberFormat="1" applyFont="1" applyAlignment="1">
      <alignment horizontal="center" vertical="center" wrapText="1"/>
    </xf>
    <xf numFmtId="4" fontId="140" fillId="0" borderId="20" xfId="1301" applyNumberFormat="1" applyFont="1" applyBorder="1" applyAlignment="1">
      <alignment horizontal="center" vertical="center" wrapText="1"/>
    </xf>
    <xf numFmtId="0" fontId="141" fillId="0" borderId="0" xfId="1301" applyFont="1" applyAlignment="1">
      <alignment horizontal="center" vertical="center"/>
    </xf>
    <xf numFmtId="0" fontId="141" fillId="0" borderId="0" xfId="1301" applyFont="1" applyAlignment="1">
      <alignment horizontal="center" vertical="center" wrapText="1"/>
    </xf>
    <xf numFmtId="2" fontId="140" fillId="0" borderId="0" xfId="1301" applyNumberFormat="1" applyFont="1" applyAlignment="1">
      <alignment horizontal="center" vertical="center" wrapText="1"/>
    </xf>
    <xf numFmtId="4" fontId="140" fillId="0" borderId="0" xfId="1301" applyNumberFormat="1" applyFont="1" applyAlignment="1">
      <alignment vertical="center"/>
    </xf>
    <xf numFmtId="4" fontId="140" fillId="0" borderId="13" xfId="1301" applyNumberFormat="1" applyFont="1" applyBorder="1" applyAlignment="1">
      <alignment horizontal="center" vertical="center" wrapText="1"/>
    </xf>
    <xf numFmtId="4" fontId="140" fillId="0" borderId="13" xfId="1301" applyNumberFormat="1" applyFont="1" applyBorder="1" applyAlignment="1">
      <alignment vertical="center" wrapText="1"/>
    </xf>
    <xf numFmtId="0" fontId="141" fillId="0" borderId="13" xfId="1301" applyFont="1" applyBorder="1" applyAlignment="1">
      <alignment horizontal="center" vertical="center" wrapText="1"/>
    </xf>
    <xf numFmtId="0" fontId="131" fillId="0" borderId="0" xfId="1301" applyFont="1" applyAlignment="1">
      <alignment vertical="center"/>
    </xf>
    <xf numFmtId="0" fontId="131" fillId="57" borderId="13" xfId="1301" applyFont="1" applyFill="1" applyBorder="1" applyAlignment="1">
      <alignment horizontal="center" vertical="center" wrapText="1"/>
    </xf>
    <xf numFmtId="0" fontId="131" fillId="0" borderId="13" xfId="1301" applyFont="1" applyBorder="1" applyAlignment="1">
      <alignment horizontal="center" vertical="center" wrapText="1"/>
    </xf>
    <xf numFmtId="0" fontId="141" fillId="0" borderId="13" xfId="1301" applyFont="1" applyBorder="1" applyAlignment="1">
      <alignment horizontal="center" vertical="center" textRotation="90" wrapText="1"/>
    </xf>
    <xf numFmtId="0" fontId="141" fillId="0" borderId="13" xfId="0" applyFont="1" applyBorder="1" applyAlignment="1">
      <alignment horizontal="center" wrapText="1"/>
    </xf>
    <xf numFmtId="0" fontId="141" fillId="0" borderId="13" xfId="0" applyFont="1" applyBorder="1" applyAlignment="1">
      <alignment horizontal="left" vertical="center" wrapText="1"/>
    </xf>
    <xf numFmtId="0" fontId="141" fillId="0" borderId="13" xfId="1602" applyFont="1" applyBorder="1" applyAlignment="1">
      <alignment horizontal="center"/>
    </xf>
    <xf numFmtId="2" fontId="141" fillId="0" borderId="13" xfId="0" applyNumberFormat="1" applyFont="1" applyBorder="1" applyAlignment="1">
      <alignment horizontal="center" wrapText="1"/>
    </xf>
    <xf numFmtId="2" fontId="141" fillId="57" borderId="13" xfId="0" applyNumberFormat="1" applyFont="1" applyFill="1" applyBorder="1" applyAlignment="1">
      <alignment horizontal="center" wrapText="1"/>
    </xf>
    <xf numFmtId="0" fontId="141" fillId="57" borderId="13" xfId="0" applyFont="1" applyFill="1" applyBorder="1"/>
    <xf numFmtId="0" fontId="165" fillId="57" borderId="13" xfId="0" applyFont="1" applyFill="1" applyBorder="1"/>
    <xf numFmtId="9" fontId="141" fillId="0" borderId="13" xfId="0" applyNumberFormat="1" applyFont="1" applyBorder="1"/>
    <xf numFmtId="0" fontId="141" fillId="0" borderId="13" xfId="0" applyFont="1" applyBorder="1"/>
    <xf numFmtId="0" fontId="141" fillId="0" borderId="13" xfId="0" applyFont="1" applyBorder="1" applyAlignment="1">
      <alignment horizontal="right" wrapText="1"/>
    </xf>
    <xf numFmtId="2" fontId="141" fillId="0" borderId="13" xfId="0" applyNumberFormat="1" applyFont="1" applyBorder="1" applyAlignment="1">
      <alignment horizontal="right" wrapText="1"/>
    </xf>
    <xf numFmtId="9" fontId="141" fillId="0" borderId="13" xfId="0" applyNumberFormat="1" applyFont="1" applyBorder="1" applyAlignment="1">
      <alignment horizontal="right" wrapText="1"/>
    </xf>
    <xf numFmtId="0" fontId="12" fillId="0" borderId="0" xfId="0" applyFont="1"/>
    <xf numFmtId="0" fontId="141" fillId="0" borderId="13" xfId="0" applyFont="1" applyBorder="1" applyAlignment="1">
      <alignment horizontal="right"/>
    </xf>
    <xf numFmtId="2" fontId="141" fillId="0" borderId="13" xfId="0" applyNumberFormat="1" applyFont="1" applyBorder="1"/>
    <xf numFmtId="9" fontId="141" fillId="0" borderId="13" xfId="0" applyNumberFormat="1" applyFont="1" applyBorder="1" applyAlignment="1">
      <alignment wrapText="1"/>
    </xf>
    <xf numFmtId="0" fontId="141" fillId="0" borderId="13" xfId="0" applyFont="1" applyBorder="1" applyAlignment="1">
      <alignment wrapText="1"/>
    </xf>
    <xf numFmtId="9" fontId="141" fillId="0" borderId="13" xfId="0" applyNumberFormat="1" applyFont="1" applyBorder="1" applyAlignment="1">
      <alignment horizontal="right"/>
    </xf>
    <xf numFmtId="2" fontId="141" fillId="0" borderId="13" xfId="0" applyNumberFormat="1" applyFont="1" applyBorder="1" applyAlignment="1">
      <alignment wrapText="1"/>
    </xf>
    <xf numFmtId="0" fontId="36" fillId="0" borderId="0" xfId="3816" applyFont="1"/>
    <xf numFmtId="0" fontId="166" fillId="0" borderId="0" xfId="3816" applyFont="1"/>
    <xf numFmtId="0" fontId="167" fillId="0" borderId="0" xfId="3816" applyFont="1"/>
    <xf numFmtId="0" fontId="36" fillId="0" borderId="0" xfId="3816" applyFont="1" applyAlignment="1">
      <alignment horizontal="center"/>
    </xf>
    <xf numFmtId="177" fontId="36" fillId="0" borderId="0" xfId="3816" applyNumberFormat="1" applyFont="1" applyAlignment="1">
      <alignment horizontal="center"/>
    </xf>
    <xf numFmtId="0" fontId="128" fillId="0" borderId="43" xfId="3816" applyFont="1" applyBorder="1" applyAlignment="1">
      <alignment vertical="top" wrapText="1"/>
    </xf>
    <xf numFmtId="0" fontId="169" fillId="0" borderId="45" xfId="3816" applyFont="1" applyBorder="1" applyAlignment="1">
      <alignment horizontal="left"/>
    </xf>
    <xf numFmtId="2" fontId="36" fillId="0" borderId="0" xfId="3816" applyNumberFormat="1" applyFont="1"/>
    <xf numFmtId="4" fontId="128" fillId="59" borderId="49" xfId="3816" applyNumberFormat="1" applyFont="1" applyFill="1" applyBorder="1" applyAlignment="1">
      <alignment horizontal="center" vertical="top" wrapText="1"/>
    </xf>
    <xf numFmtId="4" fontId="128" fillId="59" borderId="39" xfId="3816" applyNumberFormat="1" applyFont="1" applyFill="1" applyBorder="1" applyAlignment="1">
      <alignment horizontal="center" vertical="top" wrapText="1"/>
    </xf>
    <xf numFmtId="0" fontId="128" fillId="59" borderId="50" xfId="3816" applyFont="1" applyFill="1" applyBorder="1" applyAlignment="1">
      <alignment horizontal="center" vertical="top" wrapText="1"/>
    </xf>
    <xf numFmtId="4" fontId="36" fillId="0" borderId="14" xfId="3816" applyNumberFormat="1" applyFont="1" applyBorder="1" applyAlignment="1">
      <alignment horizontal="center" vertical="top" wrapText="1"/>
    </xf>
    <xf numFmtId="4" fontId="36" fillId="0" borderId="13" xfId="3816" applyNumberFormat="1" applyFont="1" applyBorder="1" applyAlignment="1">
      <alignment horizontal="center" vertical="top" wrapText="1"/>
    </xf>
    <xf numFmtId="4" fontId="36" fillId="58" borderId="20" xfId="3816" applyNumberFormat="1" applyFont="1" applyFill="1" applyBorder="1" applyAlignment="1">
      <alignment horizontal="center" vertical="top" wrapText="1"/>
    </xf>
    <xf numFmtId="4" fontId="36" fillId="0" borderId="13" xfId="1182" applyNumberFormat="1" applyFont="1" applyBorder="1" applyAlignment="1">
      <alignment horizontal="center"/>
    </xf>
    <xf numFmtId="4" fontId="36" fillId="0" borderId="14" xfId="3816" applyNumberFormat="1" applyFont="1" applyBorder="1" applyAlignment="1">
      <alignment horizontal="center"/>
    </xf>
    <xf numFmtId="0" fontId="36" fillId="0" borderId="13" xfId="3816" applyFont="1" applyBorder="1" applyAlignment="1">
      <alignment horizontal="center" vertical="top" wrapText="1"/>
    </xf>
    <xf numFmtId="4" fontId="36" fillId="58" borderId="51" xfId="3816" applyNumberFormat="1" applyFont="1" applyFill="1" applyBorder="1" applyAlignment="1">
      <alignment horizontal="center" vertical="top" wrapText="1"/>
    </xf>
    <xf numFmtId="4" fontId="36" fillId="0" borderId="52" xfId="3816" applyNumberFormat="1" applyFont="1" applyBorder="1" applyAlignment="1">
      <alignment horizontal="center" vertical="top" wrapText="1"/>
    </xf>
    <xf numFmtId="4" fontId="36" fillId="0" borderId="38" xfId="3816" applyNumberFormat="1" applyFont="1" applyBorder="1" applyAlignment="1">
      <alignment horizontal="center" vertical="top" wrapText="1"/>
    </xf>
    <xf numFmtId="4" fontId="36" fillId="0" borderId="38" xfId="1182" applyNumberFormat="1" applyFont="1" applyBorder="1" applyAlignment="1">
      <alignment horizontal="center"/>
    </xf>
    <xf numFmtId="4" fontId="36" fillId="0" borderId="52" xfId="3816" applyNumberFormat="1" applyFont="1" applyBorder="1" applyAlignment="1">
      <alignment horizontal="center"/>
    </xf>
    <xf numFmtId="0" fontId="36" fillId="0" borderId="38" xfId="3816" applyFont="1" applyBorder="1" applyAlignment="1">
      <alignment horizontal="center" vertical="top" wrapText="1"/>
    </xf>
    <xf numFmtId="1" fontId="128" fillId="0" borderId="53" xfId="3816" applyNumberFormat="1" applyFont="1" applyBorder="1" applyAlignment="1">
      <alignment horizontal="center" vertical="top" wrapText="1"/>
    </xf>
    <xf numFmtId="1" fontId="128" fillId="0" borderId="54" xfId="3816" applyNumberFormat="1" applyFont="1" applyBorder="1" applyAlignment="1">
      <alignment horizontal="center" vertical="top" wrapText="1"/>
    </xf>
    <xf numFmtId="0" fontId="128" fillId="58" borderId="54" xfId="3816" applyFont="1" applyFill="1" applyBorder="1" applyAlignment="1">
      <alignment horizontal="center" vertical="top" wrapText="1"/>
    </xf>
    <xf numFmtId="0" fontId="128" fillId="0" borderId="54" xfId="3816" applyFont="1" applyBorder="1" applyAlignment="1">
      <alignment horizontal="center" vertical="top" wrapText="1"/>
    </xf>
    <xf numFmtId="0" fontId="128" fillId="0" borderId="55" xfId="3816" applyFont="1" applyBorder="1" applyAlignment="1">
      <alignment horizontal="center" vertical="top" wrapText="1"/>
    </xf>
    <xf numFmtId="0" fontId="128" fillId="0" borderId="53" xfId="3816" applyFont="1" applyBorder="1" applyAlignment="1">
      <alignment horizontal="center" vertical="center" wrapText="1"/>
    </xf>
    <xf numFmtId="0" fontId="128" fillId="0" borderId="56" xfId="3816" applyFont="1" applyBorder="1" applyAlignment="1">
      <alignment horizontal="center" vertical="center" wrapText="1"/>
    </xf>
    <xf numFmtId="0" fontId="128" fillId="0" borderId="0" xfId="3816" applyFont="1" applyAlignment="1">
      <alignment horizontal="left" wrapText="1"/>
    </xf>
    <xf numFmtId="2" fontId="165" fillId="57" borderId="13" xfId="0" applyNumberFormat="1" applyFont="1" applyFill="1" applyBorder="1"/>
    <xf numFmtId="0" fontId="141" fillId="0" borderId="13" xfId="1301" applyFont="1" applyBorder="1" applyAlignment="1">
      <alignment horizontal="center"/>
    </xf>
    <xf numFmtId="0" fontId="128" fillId="0" borderId="60" xfId="3816" applyFont="1" applyBorder="1" applyAlignment="1">
      <alignment horizontal="center" vertical="top" wrapText="1"/>
    </xf>
    <xf numFmtId="4" fontId="36" fillId="0" borderId="65" xfId="3816" applyNumberFormat="1" applyFont="1" applyBorder="1" applyAlignment="1">
      <alignment horizontal="center"/>
    </xf>
    <xf numFmtId="4" fontId="128" fillId="59" borderId="0" xfId="3816" applyNumberFormat="1" applyFont="1" applyFill="1" applyBorder="1" applyAlignment="1">
      <alignment horizontal="center" vertical="top" wrapText="1"/>
    </xf>
    <xf numFmtId="4" fontId="128" fillId="0" borderId="66" xfId="3816" applyNumberFormat="1" applyFont="1" applyBorder="1" applyAlignment="1">
      <alignment horizontal="center"/>
    </xf>
    <xf numFmtId="4" fontId="128" fillId="0" borderId="15" xfId="3816" applyNumberFormat="1" applyFont="1" applyBorder="1" applyAlignment="1">
      <alignment horizontal="center"/>
    </xf>
    <xf numFmtId="0" fontId="36" fillId="0" borderId="15" xfId="3816" applyFont="1" applyBorder="1"/>
    <xf numFmtId="4" fontId="128" fillId="57" borderId="15" xfId="3816" applyNumberFormat="1" applyFont="1" applyFill="1" applyBorder="1" applyAlignment="1">
      <alignment horizontal="center" vertical="top" wrapText="1"/>
    </xf>
    <xf numFmtId="4" fontId="128" fillId="57" borderId="67" xfId="3816" applyNumberFormat="1" applyFont="1" applyFill="1" applyBorder="1" applyAlignment="1">
      <alignment horizontal="center" vertical="top" wrapText="1"/>
    </xf>
    <xf numFmtId="4" fontId="168" fillId="0" borderId="64" xfId="3816" applyNumberFormat="1" applyFont="1" applyBorder="1" applyAlignment="1">
      <alignment horizontal="center"/>
    </xf>
    <xf numFmtId="4" fontId="36" fillId="0" borderId="63" xfId="3816" applyNumberFormat="1" applyFont="1" applyBorder="1" applyAlignment="1">
      <alignment horizontal="center"/>
    </xf>
    <xf numFmtId="4" fontId="128" fillId="58" borderId="60" xfId="3816" applyNumberFormat="1" applyFont="1" applyFill="1" applyBorder="1" applyAlignment="1">
      <alignment horizontal="center" vertical="center"/>
    </xf>
    <xf numFmtId="0" fontId="36" fillId="0" borderId="39" xfId="3816" applyFont="1" applyBorder="1" applyAlignment="1">
      <alignment horizontal="center"/>
    </xf>
    <xf numFmtId="0" fontId="36" fillId="0" borderId="39" xfId="3816" applyFont="1" applyBorder="1"/>
    <xf numFmtId="0" fontId="167" fillId="0" borderId="39" xfId="3816" applyFont="1" applyBorder="1"/>
    <xf numFmtId="4" fontId="36" fillId="0" borderId="38" xfId="3816" applyNumberFormat="1" applyFont="1" applyBorder="1" applyAlignment="1">
      <alignment horizontal="center"/>
    </xf>
    <xf numFmtId="4" fontId="128" fillId="0" borderId="10" xfId="3816" applyNumberFormat="1" applyFont="1" applyBorder="1" applyAlignment="1">
      <alignment horizontal="center"/>
    </xf>
    <xf numFmtId="4" fontId="128" fillId="0" borderId="13" xfId="3816" applyNumberFormat="1" applyFont="1" applyBorder="1" applyAlignment="1">
      <alignment horizontal="center"/>
    </xf>
    <xf numFmtId="0" fontId="36" fillId="0" borderId="13" xfId="3816" applyFont="1" applyBorder="1"/>
    <xf numFmtId="4" fontId="128" fillId="57" borderId="13" xfId="3816" applyNumberFormat="1" applyFont="1" applyFill="1" applyBorder="1" applyAlignment="1">
      <alignment horizontal="center" vertical="top" wrapText="1"/>
    </xf>
    <xf numFmtId="4" fontId="128" fillId="57" borderId="22" xfId="3816" applyNumberFormat="1" applyFont="1" applyFill="1" applyBorder="1" applyAlignment="1">
      <alignment horizontal="center" vertical="top" wrapText="1"/>
    </xf>
    <xf numFmtId="4" fontId="168" fillId="0" borderId="61" xfId="3816" applyNumberFormat="1" applyFont="1" applyBorder="1" applyAlignment="1">
      <alignment horizontal="center"/>
    </xf>
    <xf numFmtId="4" fontId="36" fillId="0" borderId="39" xfId="3816" applyNumberFormat="1" applyFont="1" applyBorder="1" applyAlignment="1">
      <alignment horizontal="center"/>
    </xf>
    <xf numFmtId="4" fontId="128" fillId="58" borderId="54" xfId="3816" applyNumberFormat="1" applyFont="1" applyFill="1" applyBorder="1" applyAlignment="1">
      <alignment horizontal="center" vertical="center"/>
    </xf>
    <xf numFmtId="0" fontId="21" fillId="57" borderId="0" xfId="0" applyFont="1" applyFill="1" applyAlignment="1">
      <alignment vertical="center" wrapText="1"/>
    </xf>
    <xf numFmtId="0" fontId="128" fillId="0" borderId="0" xfId="0" applyFont="1" applyAlignment="1">
      <alignment horizontal="left"/>
    </xf>
    <xf numFmtId="0" fontId="129" fillId="0" borderId="6" xfId="0" applyFont="1" applyBorder="1"/>
    <xf numFmtId="0" fontId="129" fillId="0" borderId="0" xfId="0" applyFont="1"/>
    <xf numFmtId="0" fontId="131" fillId="0" borderId="0" xfId="0" applyFont="1" applyAlignment="1">
      <alignment vertical="top"/>
    </xf>
    <xf numFmtId="0" fontId="133" fillId="0" borderId="0" xfId="0" applyFont="1" applyAlignment="1">
      <alignment vertical="center"/>
    </xf>
    <xf numFmtId="0" fontId="128" fillId="0" borderId="0" xfId="0" applyFont="1"/>
    <xf numFmtId="0" fontId="128" fillId="0" borderId="6" xfId="0" applyFont="1" applyBorder="1"/>
    <xf numFmtId="0" fontId="131" fillId="0" borderId="0" xfId="0" applyFont="1" applyAlignment="1">
      <alignment horizontal="centerContinuous" vertical="top"/>
    </xf>
    <xf numFmtId="0" fontId="13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36" fillId="0" borderId="0" xfId="0" applyFont="1"/>
    <xf numFmtId="0" fontId="139" fillId="0" borderId="0" xfId="0" applyFont="1"/>
    <xf numFmtId="0" fontId="133" fillId="0" borderId="0" xfId="0" applyFont="1"/>
    <xf numFmtId="0" fontId="133" fillId="0" borderId="0" xfId="0" applyFont="1" applyAlignment="1">
      <alignment vertical="top"/>
    </xf>
    <xf numFmtId="0" fontId="14" fillId="0" borderId="0" xfId="0" applyFont="1" applyAlignment="1">
      <alignment horizontal="left" vertical="center" wrapText="1"/>
    </xf>
    <xf numFmtId="0" fontId="172" fillId="0" borderId="0" xfId="0" applyFont="1" applyAlignment="1">
      <alignment horizontal="left" vertical="center" wrapText="1"/>
    </xf>
    <xf numFmtId="0" fontId="172" fillId="0" borderId="0" xfId="0" applyFont="1" applyAlignment="1">
      <alignment vertical="center" wrapText="1"/>
    </xf>
    <xf numFmtId="0" fontId="140" fillId="0" borderId="0" xfId="1332" applyFont="1" applyAlignment="1">
      <alignment horizontal="left" vertical="center" wrapText="1"/>
    </xf>
    <xf numFmtId="0" fontId="128" fillId="0" borderId="13" xfId="1332" applyFont="1" applyBorder="1" applyAlignment="1">
      <alignment horizontal="center" vertical="center" wrapText="1"/>
    </xf>
    <xf numFmtId="0" fontId="36" fillId="0" borderId="0" xfId="1182" applyFont="1" applyAlignment="1">
      <alignment vertical="center"/>
    </xf>
    <xf numFmtId="0" fontId="140" fillId="0" borderId="14" xfId="1301" applyFont="1" applyBorder="1" applyAlignment="1">
      <alignment horizontal="center" vertical="center"/>
    </xf>
    <xf numFmtId="9" fontId="140" fillId="0" borderId="14" xfId="1301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7" fillId="0" borderId="13" xfId="1182" applyFont="1" applyBorder="1" applyAlignment="1">
      <alignment horizontal="center" vertical="center" wrapText="1"/>
    </xf>
    <xf numFmtId="0" fontId="141" fillId="60" borderId="13" xfId="0" applyFont="1" applyFill="1" applyBorder="1" applyAlignment="1">
      <alignment horizontal="left" vertical="center" wrapText="1"/>
    </xf>
    <xf numFmtId="0" fontId="141" fillId="60" borderId="13" xfId="0" applyFont="1" applyFill="1" applyBorder="1" applyAlignment="1">
      <alignment horizontal="center" wrapText="1"/>
    </xf>
    <xf numFmtId="0" fontId="141" fillId="60" borderId="13" xfId="0" applyFont="1" applyFill="1" applyBorder="1" applyAlignment="1">
      <alignment horizontal="center"/>
    </xf>
    <xf numFmtId="2" fontId="141" fillId="60" borderId="13" xfId="0" applyNumberFormat="1" applyFont="1" applyFill="1" applyBorder="1" applyAlignment="1">
      <alignment horizontal="center" wrapText="1"/>
    </xf>
    <xf numFmtId="2" fontId="164" fillId="60" borderId="13" xfId="0" applyNumberFormat="1" applyFont="1" applyFill="1" applyBorder="1" applyAlignment="1">
      <alignment horizontal="center" wrapText="1"/>
    </xf>
    <xf numFmtId="2" fontId="141" fillId="60" borderId="13" xfId="0" applyNumberFormat="1" applyFont="1" applyFill="1" applyBorder="1" applyAlignment="1">
      <alignment horizontal="right" wrapText="1"/>
    </xf>
    <xf numFmtId="0" fontId="141" fillId="61" borderId="13" xfId="0" applyFont="1" applyFill="1" applyBorder="1" applyAlignment="1">
      <alignment horizontal="center" wrapText="1"/>
    </xf>
    <xf numFmtId="2" fontId="141" fillId="61" borderId="13" xfId="0" applyNumberFormat="1" applyFont="1" applyFill="1" applyBorder="1" applyAlignment="1">
      <alignment horizontal="center" wrapText="1"/>
    </xf>
    <xf numFmtId="2" fontId="141" fillId="61" borderId="13" xfId="0" applyNumberFormat="1" applyFont="1" applyFill="1" applyBorder="1" applyAlignment="1">
      <alignment horizontal="right" wrapText="1"/>
    </xf>
    <xf numFmtId="4" fontId="36" fillId="0" borderId="13" xfId="1182" applyNumberFormat="1" applyFont="1" applyFill="1" applyBorder="1" applyAlignment="1">
      <alignment horizontal="center"/>
    </xf>
    <xf numFmtId="4" fontId="36" fillId="0" borderId="65" xfId="3816" applyNumberFormat="1" applyFont="1" applyFill="1" applyBorder="1" applyAlignment="1">
      <alignment horizontal="center"/>
    </xf>
    <xf numFmtId="4" fontId="12" fillId="0" borderId="0" xfId="0" applyNumberFormat="1" applyFont="1"/>
    <xf numFmtId="4" fontId="36" fillId="57" borderId="52" xfId="3816" applyNumberFormat="1" applyFont="1" applyFill="1" applyBorder="1" applyAlignment="1">
      <alignment horizontal="center"/>
    </xf>
    <xf numFmtId="4" fontId="36" fillId="57" borderId="13" xfId="3816" applyNumberFormat="1" applyFont="1" applyFill="1" applyBorder="1" applyAlignment="1">
      <alignment horizontal="center" vertical="top" wrapText="1"/>
    </xf>
    <xf numFmtId="4" fontId="36" fillId="57" borderId="14" xfId="3816" applyNumberFormat="1" applyFont="1" applyFill="1" applyBorder="1" applyAlignment="1">
      <alignment horizontal="center" vertical="top" wrapText="1"/>
    </xf>
    <xf numFmtId="4" fontId="36" fillId="0" borderId="13" xfId="1182" applyNumberFormat="1" applyFont="1" applyBorder="1" applyAlignment="1">
      <alignment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1" xfId="0" applyFont="1" applyBorder="1" applyAlignment="1">
      <alignment horizontal="center" vertical="center"/>
    </xf>
    <xf numFmtId="0" fontId="24" fillId="0" borderId="38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0" fontId="17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1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179" fontId="5" fillId="62" borderId="38" xfId="0" applyNumberFormat="1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179" fontId="5" fillId="62" borderId="13" xfId="0" applyNumberFormat="1" applyFont="1" applyFill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179" fontId="5" fillId="62" borderId="72" xfId="0" applyNumberFormat="1" applyFont="1" applyFill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/>
    </xf>
    <xf numFmtId="0" fontId="24" fillId="0" borderId="0" xfId="0" applyFont="1"/>
    <xf numFmtId="0" fontId="142" fillId="0" borderId="0" xfId="1332" applyFont="1" applyFill="1" applyAlignment="1">
      <alignment vertical="center" wrapText="1"/>
    </xf>
    <xf numFmtId="2" fontId="173" fillId="0" borderId="0" xfId="0" applyNumberFormat="1" applyFont="1" applyAlignment="1">
      <alignment horizontal="center" vertical="center"/>
    </xf>
    <xf numFmtId="0" fontId="22" fillId="56" borderId="13" xfId="0" applyFont="1" applyFill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4" fontId="36" fillId="0" borderId="13" xfId="0" applyNumberFormat="1" applyFont="1" applyFill="1" applyBorder="1" applyAlignment="1">
      <alignment horizontal="center" vertical="center" wrapText="1"/>
    </xf>
    <xf numFmtId="0" fontId="36" fillId="0" borderId="13" xfId="3815" applyFont="1" applyBorder="1" applyAlignment="1">
      <alignment horizontal="center" vertical="center" wrapText="1"/>
    </xf>
    <xf numFmtId="0" fontId="128" fillId="0" borderId="0" xfId="1332" applyFont="1" applyFill="1" applyAlignment="1">
      <alignment horizontal="left" vertical="center" wrapText="1"/>
    </xf>
    <xf numFmtId="0" fontId="128" fillId="0" borderId="0" xfId="1332" applyFont="1" applyAlignment="1">
      <alignment horizontal="left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72" xfId="0" applyFont="1" applyBorder="1" applyAlignment="1">
      <alignment horizontal="center" vertical="center"/>
    </xf>
    <xf numFmtId="0" fontId="23" fillId="0" borderId="72" xfId="0" applyFont="1" applyBorder="1" applyAlignment="1">
      <alignment horizontal="left" vertical="center" wrapText="1"/>
    </xf>
    <xf numFmtId="2" fontId="23" fillId="0" borderId="13" xfId="0" applyNumberFormat="1" applyFont="1" applyBorder="1" applyAlignment="1">
      <alignment horizontal="center" vertical="center"/>
    </xf>
    <xf numFmtId="0" fontId="141" fillId="0" borderId="0" xfId="1332" applyFont="1" applyAlignment="1">
      <alignment wrapText="1"/>
    </xf>
    <xf numFmtId="4" fontId="36" fillId="0" borderId="0" xfId="1332" applyNumberFormat="1" applyFont="1" applyAlignment="1">
      <alignment vertical="center" wrapText="1"/>
    </xf>
    <xf numFmtId="0" fontId="36" fillId="0" borderId="13" xfId="1332" applyFont="1" applyBorder="1" applyAlignment="1">
      <alignment horizontal="left" vertical="center" wrapText="1"/>
    </xf>
    <xf numFmtId="180" fontId="36" fillId="0" borderId="13" xfId="3818" applyFont="1" applyBorder="1" applyAlignment="1">
      <alignment horizontal="center" vertical="center" wrapText="1"/>
    </xf>
    <xf numFmtId="4" fontId="36" fillId="0" borderId="13" xfId="1332" applyNumberFormat="1" applyFont="1" applyBorder="1" applyAlignment="1">
      <alignment horizontal="center" vertical="center" wrapText="1"/>
    </xf>
    <xf numFmtId="0" fontId="128" fillId="0" borderId="13" xfId="1332" applyFont="1" applyBorder="1" applyAlignment="1">
      <alignment horizontal="left" vertical="center" wrapText="1"/>
    </xf>
    <xf numFmtId="4" fontId="128" fillId="0" borderId="13" xfId="1332" applyNumberFormat="1" applyFont="1" applyBorder="1" applyAlignment="1">
      <alignment horizontal="center" vertical="center" wrapText="1"/>
    </xf>
    <xf numFmtId="180" fontId="128" fillId="0" borderId="0" xfId="3818" applyFont="1" applyAlignment="1">
      <alignment vertical="center" wrapText="1"/>
    </xf>
    <xf numFmtId="4" fontId="36" fillId="0" borderId="0" xfId="1332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43" fillId="57" borderId="0" xfId="2550" applyFont="1" applyFill="1" applyAlignment="1">
      <alignment horizontal="left" vertical="center" wrapText="1"/>
    </xf>
    <xf numFmtId="0" fontId="23" fillId="57" borderId="0" xfId="2550" applyFont="1" applyFill="1" applyAlignment="1">
      <alignment horizontal="center" vertical="center" wrapText="1"/>
    </xf>
    <xf numFmtId="4" fontId="128" fillId="0" borderId="0" xfId="1332" applyNumberFormat="1" applyFont="1" applyAlignment="1">
      <alignment vertical="center" wrapText="1"/>
    </xf>
    <xf numFmtId="0" fontId="174" fillId="0" borderId="0" xfId="0" applyFont="1" applyAlignment="1">
      <alignment vertical="center" wrapText="1"/>
    </xf>
    <xf numFmtId="0" fontId="175" fillId="0" borderId="0" xfId="0" applyFont="1" applyAlignment="1">
      <alignment horizontal="center" vertical="center" wrapText="1"/>
    </xf>
    <xf numFmtId="0" fontId="175" fillId="0" borderId="0" xfId="0" applyFont="1" applyAlignment="1">
      <alignment horizontal="right" vertical="center" wrapText="1"/>
    </xf>
    <xf numFmtId="164" fontId="138" fillId="0" borderId="13" xfId="0" applyNumberFormat="1" applyFont="1" applyBorder="1" applyAlignment="1">
      <alignment horizontal="center" vertical="center" wrapText="1"/>
    </xf>
    <xf numFmtId="0" fontId="170" fillId="0" borderId="0" xfId="0" applyFont="1" applyAlignment="1">
      <alignment horizontal="left"/>
    </xf>
    <xf numFmtId="0" fontId="176" fillId="0" borderId="0" xfId="0" applyFont="1"/>
    <xf numFmtId="0" fontId="170" fillId="0" borderId="0" xfId="0" applyFont="1"/>
    <xf numFmtId="0" fontId="176" fillId="0" borderId="0" xfId="0" applyFont="1" applyAlignment="1">
      <alignment horizontal="left" vertical="top"/>
    </xf>
    <xf numFmtId="0" fontId="157" fillId="0" borderId="0" xfId="0" applyFont="1" applyBorder="1" applyAlignment="1">
      <alignment vertical="top"/>
    </xf>
    <xf numFmtId="0" fontId="177" fillId="0" borderId="0" xfId="0" applyFont="1" applyBorder="1" applyAlignment="1"/>
    <xf numFmtId="0" fontId="177" fillId="0" borderId="0" xfId="0" applyFont="1" applyBorder="1" applyAlignment="1">
      <alignment vertical="top"/>
    </xf>
    <xf numFmtId="0" fontId="174" fillId="0" borderId="0" xfId="0" applyFont="1" applyAlignment="1">
      <alignment horizontal="left" vertical="center" wrapText="1"/>
    </xf>
    <xf numFmtId="0" fontId="23" fillId="57" borderId="13" xfId="0" applyFont="1" applyFill="1" applyBorder="1" applyAlignment="1">
      <alignment horizontal="left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0" fontId="129" fillId="0" borderId="13" xfId="1182" applyFont="1" applyBorder="1" applyAlignment="1">
      <alignment horizontal="center" vertical="center" wrapText="1"/>
    </xf>
    <xf numFmtId="0" fontId="151" fillId="0" borderId="13" xfId="1182" applyFont="1" applyBorder="1" applyAlignment="1">
      <alignment vertical="center" wrapText="1"/>
    </xf>
    <xf numFmtId="49" fontId="12" fillId="0" borderId="13" xfId="1182" applyNumberFormat="1" applyFont="1" applyBorder="1" applyAlignment="1">
      <alignment horizontal="center" vertical="center" wrapText="1"/>
    </xf>
    <xf numFmtId="0" fontId="13" fillId="0" borderId="13" xfId="1182" applyFont="1" applyBorder="1" applyAlignment="1">
      <alignment horizontal="center" vertical="center" wrapText="1"/>
    </xf>
    <xf numFmtId="49" fontId="13" fillId="0" borderId="13" xfId="1182" applyNumberFormat="1" applyFont="1" applyBorder="1" applyAlignment="1">
      <alignment horizontal="center" vertical="center" wrapText="1"/>
    </xf>
    <xf numFmtId="178" fontId="36" fillId="0" borderId="13" xfId="1182" applyNumberFormat="1" applyFont="1" applyBorder="1" applyAlignment="1">
      <alignment horizontal="center" vertical="center" wrapText="1"/>
    </xf>
    <xf numFmtId="2" fontId="23" fillId="0" borderId="72" xfId="0" applyNumberFormat="1" applyFont="1" applyBorder="1" applyAlignment="1">
      <alignment horizontal="center" vertical="center"/>
    </xf>
    <xf numFmtId="164" fontId="133" fillId="0" borderId="13" xfId="0" applyNumberFormat="1" applyFont="1" applyBorder="1" applyAlignment="1">
      <alignment horizontal="center" vertical="center" wrapText="1"/>
    </xf>
    <xf numFmtId="164" fontId="31" fillId="0" borderId="13" xfId="0" applyNumberFormat="1" applyFont="1" applyBorder="1" applyAlignment="1">
      <alignment horizontal="center" vertical="center" wrapText="1"/>
    </xf>
    <xf numFmtId="164" fontId="157" fillId="0" borderId="1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23" fillId="0" borderId="38" xfId="0" applyNumberFormat="1" applyFont="1" applyBorder="1" applyAlignment="1">
      <alignment horizontal="center" vertical="center"/>
    </xf>
    <xf numFmtId="181" fontId="9" fillId="0" borderId="10" xfId="0" applyNumberFormat="1" applyFont="1" applyBorder="1" applyAlignment="1">
      <alignment horizontal="center" vertical="center" wrapText="1"/>
    </xf>
    <xf numFmtId="181" fontId="9" fillId="0" borderId="10" xfId="0" applyNumberFormat="1" applyFont="1" applyBorder="1" applyAlignment="1">
      <alignment horizontal="center" vertical="center" wrapText="1"/>
    </xf>
    <xf numFmtId="181" fontId="10" fillId="0" borderId="13" xfId="0" applyNumberFormat="1" applyFont="1" applyBorder="1" applyAlignment="1">
      <alignment horizontal="center" vertical="center" wrapText="1"/>
    </xf>
    <xf numFmtId="181" fontId="10" fillId="0" borderId="13" xfId="0" applyNumberFormat="1" applyFont="1" applyBorder="1" applyAlignment="1">
      <alignment horizontal="center" vertical="center" wrapText="1"/>
    </xf>
    <xf numFmtId="182" fontId="9" fillId="0" borderId="13" xfId="0" applyNumberFormat="1" applyFont="1" applyBorder="1" applyAlignment="1">
      <alignment horizontal="center" vertical="center" wrapText="1"/>
    </xf>
    <xf numFmtId="181" fontId="9" fillId="0" borderId="13" xfId="0" applyNumberFormat="1" applyFont="1" applyBorder="1" applyAlignment="1">
      <alignment horizontal="center" vertical="center" wrapText="1"/>
    </xf>
    <xf numFmtId="181" fontId="22" fillId="0" borderId="13" xfId="0" applyNumberFormat="1" applyFont="1" applyBorder="1" applyAlignment="1">
      <alignment horizontal="center" vertical="center" wrapText="1"/>
    </xf>
    <xf numFmtId="181" fontId="22" fillId="0" borderId="13" xfId="0" applyNumberFormat="1" applyFont="1" applyBorder="1" applyAlignment="1">
      <alignment horizontal="center" vertical="center" wrapText="1"/>
    </xf>
    <xf numFmtId="181" fontId="22" fillId="0" borderId="13" xfId="0" applyNumberFormat="1" applyFont="1" applyBorder="1" applyAlignment="1">
      <alignment horizontal="justify" vertical="center" wrapText="1"/>
    </xf>
    <xf numFmtId="2" fontId="143" fillId="57" borderId="13" xfId="0" applyNumberFormat="1" applyFont="1" applyFill="1" applyBorder="1" applyAlignment="1">
      <alignment horizontal="center" vertical="center"/>
    </xf>
    <xf numFmtId="2" fontId="143" fillId="57" borderId="13" xfId="0" applyNumberFormat="1" applyFont="1" applyFill="1" applyBorder="1" applyAlignment="1">
      <alignment horizontal="center"/>
    </xf>
    <xf numFmtId="0" fontId="36" fillId="0" borderId="13" xfId="1182" applyFont="1" applyBorder="1" applyAlignment="1">
      <alignment horizontal="justify" vertical="center" wrapText="1"/>
    </xf>
    <xf numFmtId="0" fontId="24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40" fillId="0" borderId="0" xfId="1332" applyFont="1" applyFill="1" applyAlignment="1">
      <alignment horizontal="left" vertical="center" wrapText="1"/>
    </xf>
    <xf numFmtId="181" fontId="10" fillId="63" borderId="13" xfId="0" applyNumberFormat="1" applyFont="1" applyFill="1" applyBorder="1" applyAlignment="1">
      <alignment horizontal="center" vertical="center" wrapText="1"/>
    </xf>
    <xf numFmtId="182" fontId="9" fillId="63" borderId="13" xfId="0" applyNumberFormat="1" applyFont="1" applyFill="1" applyBorder="1" applyAlignment="1">
      <alignment horizontal="center" vertical="center" wrapText="1"/>
    </xf>
    <xf numFmtId="0" fontId="170" fillId="0" borderId="12" xfId="0" applyFont="1" applyBorder="1" applyAlignment="1">
      <alignment horizontal="center" vertical="center" wrapText="1"/>
    </xf>
    <xf numFmtId="4" fontId="138" fillId="0" borderId="13" xfId="0" quotePrefix="1" applyNumberFormat="1" applyFont="1" applyBorder="1" applyAlignment="1">
      <alignment horizontal="center" vertical="center" wrapText="1"/>
    </xf>
    <xf numFmtId="182" fontId="170" fillId="0" borderId="13" xfId="0" applyNumberFormat="1" applyFont="1" applyBorder="1" applyAlignment="1">
      <alignment horizontal="center" vertical="center" wrapText="1"/>
    </xf>
    <xf numFmtId="0" fontId="180" fillId="0" borderId="0" xfId="0" applyFont="1" applyAlignment="1">
      <alignment vertical="center" wrapText="1"/>
    </xf>
    <xf numFmtId="181" fontId="170" fillId="63" borderId="13" xfId="0" applyNumberFormat="1" applyFont="1" applyFill="1" applyBorder="1" applyAlignment="1">
      <alignment horizontal="center" vertical="center" wrapText="1"/>
    </xf>
    <xf numFmtId="164" fontId="129" fillId="0" borderId="13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4" fontId="22" fillId="62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23" fillId="0" borderId="0" xfId="2550" applyNumberFormat="1" applyFont="1" applyBorder="1" applyAlignment="1">
      <alignment horizontal="center" vertical="center" wrapText="1"/>
    </xf>
    <xf numFmtId="0" fontId="15" fillId="0" borderId="0" xfId="0" applyFont="1"/>
    <xf numFmtId="0" fontId="141" fillId="0" borderId="0" xfId="1182" applyFont="1" applyAlignment="1">
      <alignment vertical="center" wrapText="1"/>
    </xf>
    <xf numFmtId="0" fontId="142" fillId="0" borderId="0" xfId="1332" applyFont="1" applyFill="1" applyBorder="1" applyAlignment="1">
      <alignment horizontal="justify" vertical="center" wrapText="1"/>
    </xf>
    <xf numFmtId="0" fontId="140" fillId="0" borderId="0" xfId="1332" applyFont="1" applyFill="1" applyAlignment="1">
      <alignment horizontal="left" vertical="center" wrapText="1"/>
    </xf>
    <xf numFmtId="0" fontId="140" fillId="0" borderId="0" xfId="1332" applyFont="1" applyFill="1" applyBorder="1" applyAlignment="1">
      <alignment horizontal="right" vertical="center" wrapText="1"/>
    </xf>
    <xf numFmtId="181" fontId="22" fillId="57" borderId="13" xfId="0" applyNumberFormat="1" applyFont="1" applyFill="1" applyBorder="1" applyAlignment="1">
      <alignment horizontal="center" vertical="center" wrapText="1"/>
    </xf>
    <xf numFmtId="164" fontId="129" fillId="57" borderId="13" xfId="0" applyNumberFormat="1" applyFont="1" applyFill="1" applyBorder="1" applyAlignment="1">
      <alignment horizontal="center" vertical="center" wrapText="1"/>
    </xf>
    <xf numFmtId="164" fontId="133" fillId="57" borderId="13" xfId="0" applyNumberFormat="1" applyFont="1" applyFill="1" applyBorder="1" applyAlignment="1">
      <alignment horizontal="center" vertical="center" wrapText="1"/>
    </xf>
    <xf numFmtId="0" fontId="142" fillId="0" borderId="0" xfId="1182" applyFont="1" applyBorder="1" applyAlignment="1">
      <alignment horizontal="left" vertical="center" wrapText="1"/>
    </xf>
    <xf numFmtId="0" fontId="140" fillId="0" borderId="0" xfId="1182" applyFont="1" applyBorder="1" applyAlignment="1">
      <alignment horizontal="center" vertical="center" wrapText="1"/>
    </xf>
    <xf numFmtId="0" fontId="12" fillId="0" borderId="0" xfId="1332" applyFont="1" applyBorder="1" applyAlignment="1">
      <alignment horizontal="center" vertical="center" wrapText="1"/>
    </xf>
    <xf numFmtId="0" fontId="140" fillId="0" borderId="0" xfId="1332" applyFont="1" applyAlignment="1">
      <alignment horizontal="left" vertical="center" wrapText="1"/>
    </xf>
    <xf numFmtId="0" fontId="140" fillId="0" borderId="0" xfId="1332" applyFont="1" applyFill="1" applyAlignment="1">
      <alignment horizontal="left" vertical="center" wrapText="1"/>
    </xf>
    <xf numFmtId="0" fontId="22" fillId="0" borderId="13" xfId="0" applyFont="1" applyBorder="1" applyAlignment="1">
      <alignment wrapText="1"/>
    </xf>
    <xf numFmtId="0" fontId="183" fillId="0" borderId="0" xfId="0" applyFont="1" applyBorder="1" applyAlignment="1">
      <alignment horizontal="center" vertical="center"/>
    </xf>
    <xf numFmtId="0" fontId="10" fillId="56" borderId="13" xfId="0" applyFont="1" applyFill="1" applyBorder="1" applyAlignment="1">
      <alignment vertical="center" wrapText="1"/>
    </xf>
    <xf numFmtId="0" fontId="10" fillId="0" borderId="13" xfId="0" applyFont="1" applyBorder="1" applyAlignment="1">
      <alignment wrapText="1"/>
    </xf>
    <xf numFmtId="0" fontId="173" fillId="57" borderId="13" xfId="0" applyFont="1" applyFill="1" applyBorder="1" applyAlignment="1">
      <alignment horizontal="left" vertical="center" wrapText="1"/>
    </xf>
    <xf numFmtId="0" fontId="36" fillId="0" borderId="14" xfId="1332" applyFont="1" applyBorder="1" applyAlignment="1">
      <alignment horizontal="center" vertical="center" wrapText="1"/>
    </xf>
    <xf numFmtId="4" fontId="36" fillId="0" borderId="14" xfId="0" applyNumberFormat="1" applyFont="1" applyFill="1" applyBorder="1" applyAlignment="1">
      <alignment horizontal="center" vertical="center" wrapText="1"/>
    </xf>
    <xf numFmtId="0" fontId="131" fillId="0" borderId="13" xfId="1332" applyFont="1" applyBorder="1" applyAlignment="1">
      <alignment vertical="center" wrapText="1"/>
    </xf>
    <xf numFmtId="2" fontId="36" fillId="0" borderId="13" xfId="1332" applyNumberFormat="1" applyFont="1" applyBorder="1" applyAlignment="1">
      <alignment vertical="center" wrapText="1"/>
    </xf>
    <xf numFmtId="2" fontId="128" fillId="0" borderId="13" xfId="1332" applyNumberFormat="1" applyFont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181" fontId="9" fillId="0" borderId="10" xfId="0" applyNumberFormat="1" applyFont="1" applyBorder="1" applyAlignment="1">
      <alignment horizontal="center" vertical="center" wrapText="1"/>
    </xf>
    <xf numFmtId="181" fontId="9" fillId="0" borderId="1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181" fontId="10" fillId="0" borderId="13" xfId="0" applyNumberFormat="1" applyFont="1" applyBorder="1" applyAlignment="1">
      <alignment horizontal="center" vertical="center" wrapText="1"/>
    </xf>
    <xf numFmtId="181" fontId="10" fillId="0" borderId="19" xfId="0" applyNumberFormat="1" applyFont="1" applyBorder="1" applyAlignment="1">
      <alignment horizontal="center" vertical="center" wrapText="1"/>
    </xf>
    <xf numFmtId="181" fontId="10" fillId="63" borderId="13" xfId="0" applyNumberFormat="1" applyFont="1" applyFill="1" applyBorder="1" applyAlignment="1">
      <alignment horizontal="center" vertical="center" wrapText="1"/>
    </xf>
    <xf numFmtId="181" fontId="10" fillId="63" borderId="19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181" fontId="9" fillId="63" borderId="14" xfId="0" applyNumberFormat="1" applyFont="1" applyFill="1" applyBorder="1" applyAlignment="1">
      <alignment horizontal="center" vertical="center" wrapText="1"/>
    </xf>
    <xf numFmtId="181" fontId="9" fillId="63" borderId="15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181" fontId="170" fillId="63" borderId="13" xfId="0" applyNumberFormat="1" applyFont="1" applyFill="1" applyBorder="1" applyAlignment="1">
      <alignment horizontal="center" vertical="center" wrapText="1"/>
    </xf>
    <xf numFmtId="181" fontId="170" fillId="63" borderId="19" xfId="0" applyNumberFormat="1" applyFont="1" applyFill="1" applyBorder="1" applyAlignment="1">
      <alignment horizontal="center" vertical="center" wrapText="1"/>
    </xf>
    <xf numFmtId="181" fontId="22" fillId="0" borderId="13" xfId="0" applyNumberFormat="1" applyFont="1" applyBorder="1" applyAlignment="1">
      <alignment horizontal="center" vertical="center" wrapText="1"/>
    </xf>
    <xf numFmtId="181" fontId="22" fillId="0" borderId="19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176" fontId="9" fillId="0" borderId="13" xfId="0" applyNumberFormat="1" applyFont="1" applyFill="1" applyBorder="1" applyAlignment="1">
      <alignment horizontal="center" vertical="center" wrapText="1"/>
    </xf>
    <xf numFmtId="176" fontId="9" fillId="0" borderId="19" xfId="0" applyNumberFormat="1" applyFont="1" applyFill="1" applyBorder="1" applyAlignment="1">
      <alignment horizontal="center" vertical="center" wrapText="1"/>
    </xf>
    <xf numFmtId="176" fontId="22" fillId="0" borderId="13" xfId="0" applyNumberFormat="1" applyFont="1" applyBorder="1" applyAlignment="1">
      <alignment horizontal="center" vertical="center" wrapText="1"/>
    </xf>
    <xf numFmtId="176" fontId="22" fillId="0" borderId="19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176" fontId="22" fillId="0" borderId="14" xfId="0" applyNumberFormat="1" applyFont="1" applyBorder="1" applyAlignment="1">
      <alignment horizontal="center" vertical="center" wrapText="1"/>
    </xf>
    <xf numFmtId="176" fontId="22" fillId="0" borderId="15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76" fontId="9" fillId="0" borderId="14" xfId="0" applyNumberFormat="1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justify"/>
    </xf>
    <xf numFmtId="0" fontId="3" fillId="0" borderId="0" xfId="0" applyFont="1" applyBorder="1" applyAlignment="1">
      <alignment horizontal="justify"/>
    </xf>
    <xf numFmtId="0" fontId="177" fillId="0" borderId="14" xfId="0" applyFont="1" applyBorder="1" applyAlignment="1">
      <alignment horizontal="left" vertical="center" wrapText="1"/>
    </xf>
    <xf numFmtId="0" fontId="177" fillId="0" borderId="8" xfId="0" applyFont="1" applyBorder="1" applyAlignment="1">
      <alignment horizontal="left" vertical="center" wrapText="1"/>
    </xf>
    <xf numFmtId="0" fontId="177" fillId="0" borderId="20" xfId="0" applyFont="1" applyBorder="1" applyAlignment="1">
      <alignment horizontal="left" vertical="center" wrapText="1"/>
    </xf>
    <xf numFmtId="181" fontId="170" fillId="0" borderId="14" xfId="0" applyNumberFormat="1" applyFont="1" applyBorder="1" applyAlignment="1">
      <alignment horizontal="center" vertical="center" wrapText="1"/>
    </xf>
    <xf numFmtId="181" fontId="170" fillId="0" borderId="15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vertical="center" wrapText="1"/>
    </xf>
    <xf numFmtId="176" fontId="22" fillId="0" borderId="22" xfId="0" applyNumberFormat="1" applyFont="1" applyBorder="1" applyAlignment="1">
      <alignment horizontal="center" vertical="center" wrapText="1"/>
    </xf>
    <xf numFmtId="176" fontId="22" fillId="0" borderId="23" xfId="0" applyNumberFormat="1" applyFont="1" applyBorder="1" applyAlignment="1">
      <alignment horizontal="center" vertical="center" wrapText="1"/>
    </xf>
    <xf numFmtId="0" fontId="128" fillId="0" borderId="68" xfId="0" applyFont="1" applyBorder="1" applyAlignment="1">
      <alignment horizontal="left" wrapText="1"/>
    </xf>
    <xf numFmtId="0" fontId="128" fillId="0" borderId="6" xfId="0" applyFont="1" applyBorder="1" applyAlignment="1">
      <alignment horizontal="center"/>
    </xf>
    <xf numFmtId="0" fontId="132" fillId="0" borderId="0" xfId="0" applyFont="1" applyBorder="1" applyAlignment="1" applyProtection="1">
      <alignment horizontal="center" vertical="top"/>
    </xf>
    <xf numFmtId="0" fontId="36" fillId="56" borderId="0" xfId="0" applyFont="1" applyFill="1" applyAlignment="1">
      <alignment horizontal="center" wrapText="1"/>
    </xf>
    <xf numFmtId="181" fontId="9" fillId="0" borderId="14" xfId="0" applyNumberFormat="1" applyFont="1" applyBorder="1" applyAlignment="1">
      <alignment horizontal="center" vertical="center" wrapText="1"/>
    </xf>
    <xf numFmtId="181" fontId="9" fillId="0" borderId="15" xfId="0" applyNumberFormat="1" applyFont="1" applyBorder="1" applyAlignment="1">
      <alignment horizontal="center" vertical="center" wrapText="1"/>
    </xf>
    <xf numFmtId="181" fontId="9" fillId="0" borderId="13" xfId="0" applyNumberFormat="1" applyFont="1" applyBorder="1" applyAlignment="1">
      <alignment horizontal="center" vertical="center" wrapText="1"/>
    </xf>
    <xf numFmtId="181" fontId="9" fillId="0" borderId="19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181" fontId="22" fillId="57" borderId="13" xfId="0" applyNumberFormat="1" applyFont="1" applyFill="1" applyBorder="1" applyAlignment="1">
      <alignment horizontal="center" vertical="center" wrapText="1"/>
    </xf>
    <xf numFmtId="181" fontId="22" fillId="57" borderId="19" xfId="0" applyNumberFormat="1" applyFont="1" applyFill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center" wrapText="1"/>
    </xf>
    <xf numFmtId="0" fontId="128" fillId="0" borderId="6" xfId="0" applyFont="1" applyBorder="1" applyAlignment="1">
      <alignment horizontal="center" wrapText="1"/>
    </xf>
    <xf numFmtId="0" fontId="128" fillId="0" borderId="0" xfId="0" applyFont="1" applyAlignment="1">
      <alignment horizontal="left"/>
    </xf>
    <xf numFmtId="0" fontId="22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6" fillId="0" borderId="0" xfId="0" applyFont="1" applyAlignment="1">
      <alignment horizontal="left" vertical="center" wrapText="1"/>
    </xf>
    <xf numFmtId="0" fontId="131" fillId="0" borderId="69" xfId="0" applyFont="1" applyBorder="1" applyAlignment="1">
      <alignment horizontal="center" vertical="top"/>
    </xf>
    <xf numFmtId="0" fontId="132" fillId="0" borderId="0" xfId="0" applyFont="1" applyAlignment="1">
      <alignment horizontal="center" vertical="top"/>
    </xf>
    <xf numFmtId="0" fontId="128" fillId="0" borderId="0" xfId="0" applyFont="1" applyAlignment="1">
      <alignment horizontal="left" wrapText="1"/>
    </xf>
    <xf numFmtId="0" fontId="36" fillId="56" borderId="0" xfId="0" applyFont="1" applyFill="1" applyAlignment="1">
      <alignment horizontal="left" vertical="top" wrapText="1"/>
    </xf>
    <xf numFmtId="0" fontId="128" fillId="0" borderId="59" xfId="1332" applyFont="1" applyBorder="1" applyAlignment="1">
      <alignment horizontal="center" vertical="center" textRotation="90" wrapText="1"/>
    </xf>
    <xf numFmtId="0" fontId="128" fillId="0" borderId="49" xfId="1332" applyFont="1" applyBorder="1" applyAlignment="1">
      <alignment horizontal="center" vertical="center" textRotation="90" wrapText="1"/>
    </xf>
    <xf numFmtId="0" fontId="128" fillId="0" borderId="52" xfId="1332" applyFont="1" applyBorder="1" applyAlignment="1">
      <alignment horizontal="center" vertical="center" textRotation="90" wrapText="1"/>
    </xf>
    <xf numFmtId="0" fontId="184" fillId="0" borderId="0" xfId="1332" applyFont="1" applyFill="1" applyAlignment="1">
      <alignment horizontal="center" vertical="center" wrapText="1"/>
    </xf>
    <xf numFmtId="0" fontId="185" fillId="0" borderId="0" xfId="0" applyFont="1" applyAlignment="1">
      <alignment horizontal="center" vertical="center" wrapText="1"/>
    </xf>
    <xf numFmtId="0" fontId="142" fillId="0" borderId="0" xfId="1332" applyFont="1" applyFill="1" applyAlignment="1">
      <alignment horizontal="justify" vertical="center" wrapText="1"/>
    </xf>
    <xf numFmtId="0" fontId="128" fillId="0" borderId="0" xfId="1332" applyFont="1" applyAlignment="1">
      <alignment horizontal="left" vertical="center" wrapText="1"/>
    </xf>
    <xf numFmtId="0" fontId="140" fillId="0" borderId="0" xfId="1332" applyFont="1" applyAlignment="1">
      <alignment horizontal="left" vertical="center" wrapText="1"/>
    </xf>
    <xf numFmtId="0" fontId="128" fillId="0" borderId="0" xfId="1332" applyFont="1" applyFill="1" applyBorder="1" applyAlignment="1">
      <alignment horizontal="right" vertical="center" wrapText="1"/>
    </xf>
    <xf numFmtId="0" fontId="128" fillId="0" borderId="72" xfId="1332" applyFont="1" applyBorder="1" applyAlignment="1">
      <alignment horizontal="center" vertical="center" wrapText="1"/>
    </xf>
    <xf numFmtId="0" fontId="128" fillId="0" borderId="39" xfId="1332" applyFont="1" applyBorder="1" applyAlignment="1">
      <alignment horizontal="center" vertical="center" wrapText="1"/>
    </xf>
    <xf numFmtId="0" fontId="128" fillId="0" borderId="38" xfId="1332" applyFont="1" applyBorder="1" applyAlignment="1">
      <alignment horizontal="center" vertical="center" wrapText="1"/>
    </xf>
    <xf numFmtId="0" fontId="144" fillId="0" borderId="14" xfId="0" applyFont="1" applyBorder="1" applyAlignment="1">
      <alignment horizontal="left" vertical="center"/>
    </xf>
    <xf numFmtId="0" fontId="144" fillId="0" borderId="8" xfId="0" applyFont="1" applyBorder="1" applyAlignment="1">
      <alignment horizontal="left" vertical="center"/>
    </xf>
    <xf numFmtId="0" fontId="144" fillId="0" borderId="20" xfId="0" applyFont="1" applyBorder="1" applyAlignment="1">
      <alignment horizontal="left" vertical="center"/>
    </xf>
    <xf numFmtId="0" fontId="140" fillId="0" borderId="0" xfId="1332" applyFont="1" applyFill="1" applyAlignment="1">
      <alignment horizontal="left" vertical="center" wrapText="1"/>
    </xf>
    <xf numFmtId="0" fontId="128" fillId="0" borderId="0" xfId="1332" applyFont="1" applyFill="1" applyAlignment="1">
      <alignment horizontal="right" vertical="center" wrapText="1"/>
    </xf>
    <xf numFmtId="0" fontId="128" fillId="0" borderId="72" xfId="1332" applyFont="1" applyBorder="1" applyAlignment="1">
      <alignment horizontal="center" vertical="center" textRotation="90" wrapText="1"/>
    </xf>
    <xf numFmtId="0" fontId="128" fillId="0" borderId="39" xfId="1332" applyFont="1" applyBorder="1" applyAlignment="1">
      <alignment horizontal="center" vertical="center" textRotation="90" wrapText="1"/>
    </xf>
    <xf numFmtId="0" fontId="128" fillId="0" borderId="38" xfId="1332" applyFont="1" applyBorder="1" applyAlignment="1">
      <alignment horizontal="center" vertical="center" textRotation="90" wrapText="1"/>
    </xf>
    <xf numFmtId="0" fontId="140" fillId="0" borderId="0" xfId="1332" applyFont="1" applyAlignment="1">
      <alignment horizontal="center" vertical="center" wrapText="1"/>
    </xf>
    <xf numFmtId="0" fontId="140" fillId="0" borderId="0" xfId="0" applyFont="1" applyAlignment="1">
      <alignment horizontal="left" wrapText="1"/>
    </xf>
    <xf numFmtId="0" fontId="140" fillId="0" borderId="0" xfId="0" applyFont="1" applyAlignment="1">
      <alignment horizontal="center" vertical="top"/>
    </xf>
    <xf numFmtId="0" fontId="142" fillId="0" borderId="0" xfId="1332" applyFont="1" applyFill="1" applyAlignment="1">
      <alignment horizontal="left" vertical="center" wrapText="1"/>
    </xf>
    <xf numFmtId="0" fontId="140" fillId="0" borderId="0" xfId="1182" applyFont="1" applyAlignment="1">
      <alignment horizontal="center" vertical="center" wrapText="1"/>
    </xf>
    <xf numFmtId="0" fontId="155" fillId="0" borderId="0" xfId="1182" applyFont="1" applyAlignment="1">
      <alignment horizontal="center" vertical="center" wrapText="1"/>
    </xf>
    <xf numFmtId="0" fontId="154" fillId="0" borderId="0" xfId="1182" applyFont="1" applyAlignment="1">
      <alignment horizontal="center" vertical="center" wrapText="1"/>
    </xf>
    <xf numFmtId="0" fontId="13" fillId="0" borderId="13" xfId="1182" applyFont="1" applyBorder="1" applyAlignment="1">
      <alignment horizontal="center" vertical="center" wrapText="1"/>
    </xf>
    <xf numFmtId="0" fontId="142" fillId="0" borderId="0" xfId="1182" applyFont="1" applyAlignment="1">
      <alignment horizontal="left" vertical="center" wrapText="1"/>
    </xf>
    <xf numFmtId="0" fontId="143" fillId="0" borderId="13" xfId="0" applyFont="1" applyBorder="1" applyAlignment="1">
      <alignment horizontal="left" vertical="center"/>
    </xf>
    <xf numFmtId="0" fontId="140" fillId="0" borderId="0" xfId="1332" applyFont="1" applyFill="1" applyBorder="1" applyAlignment="1">
      <alignment horizontal="right" vertical="center" wrapText="1"/>
    </xf>
    <xf numFmtId="0" fontId="140" fillId="0" borderId="0" xfId="1332" applyFont="1" applyFill="1" applyAlignment="1">
      <alignment horizontal="right" vertical="center" wrapText="1"/>
    </xf>
    <xf numFmtId="0" fontId="128" fillId="0" borderId="59" xfId="1332" applyFont="1" applyBorder="1" applyAlignment="1">
      <alignment horizontal="center" vertical="center" wrapText="1"/>
    </xf>
    <xf numFmtId="0" fontId="128" fillId="0" borderId="49" xfId="1332" applyFont="1" applyBorder="1" applyAlignment="1">
      <alignment horizontal="center" vertical="center" wrapText="1"/>
    </xf>
    <xf numFmtId="0" fontId="128" fillId="0" borderId="52" xfId="1332" applyFont="1" applyBorder="1" applyAlignment="1">
      <alignment horizontal="center" vertical="center" wrapText="1"/>
    </xf>
    <xf numFmtId="0" fontId="12" fillId="0" borderId="0" xfId="1332" applyFont="1" applyFill="1" applyBorder="1" applyAlignment="1">
      <alignment horizontal="center" vertical="center" wrapText="1"/>
    </xf>
    <xf numFmtId="0" fontId="140" fillId="0" borderId="0" xfId="1332" applyFont="1" applyBorder="1" applyAlignment="1">
      <alignment horizontal="center" vertical="center" wrapText="1"/>
    </xf>
    <xf numFmtId="0" fontId="140" fillId="0" borderId="0" xfId="1182" applyFont="1" applyBorder="1" applyAlignment="1">
      <alignment horizontal="center" vertical="center" wrapText="1"/>
    </xf>
    <xf numFmtId="0" fontId="140" fillId="0" borderId="6" xfId="1332" applyFont="1" applyFill="1" applyBorder="1" applyAlignment="1">
      <alignment horizontal="center" vertical="center" wrapText="1"/>
    </xf>
    <xf numFmtId="0" fontId="140" fillId="0" borderId="0" xfId="1332" applyFont="1" applyFill="1" applyBorder="1" applyAlignment="1">
      <alignment horizontal="center" vertical="center" wrapText="1"/>
    </xf>
    <xf numFmtId="0" fontId="142" fillId="0" borderId="0" xfId="1182" applyFont="1" applyBorder="1" applyAlignment="1">
      <alignment horizontal="left" vertical="center" wrapText="1"/>
    </xf>
    <xf numFmtId="0" fontId="182" fillId="0" borderId="14" xfId="0" applyFont="1" applyBorder="1" applyAlignment="1">
      <alignment horizontal="left"/>
    </xf>
    <xf numFmtId="0" fontId="182" fillId="0" borderId="8" xfId="0" applyFont="1" applyBorder="1" applyAlignment="1">
      <alignment horizontal="left"/>
    </xf>
    <xf numFmtId="0" fontId="182" fillId="0" borderId="20" xfId="0" applyFont="1" applyBorder="1" applyAlignment="1">
      <alignment horizontal="left"/>
    </xf>
    <xf numFmtId="0" fontId="142" fillId="0" borderId="0" xfId="1332" applyFont="1" applyFill="1" applyBorder="1" applyAlignment="1">
      <alignment horizontal="justify" vertical="center" wrapText="1"/>
    </xf>
    <xf numFmtId="0" fontId="140" fillId="0" borderId="0" xfId="1332" applyFont="1" applyAlignment="1">
      <alignment horizontal="center" wrapText="1"/>
    </xf>
    <xf numFmtId="0" fontId="12" fillId="0" borderId="0" xfId="1332" applyFont="1" applyBorder="1" applyAlignment="1">
      <alignment horizontal="center" vertical="center" wrapText="1"/>
    </xf>
    <xf numFmtId="0" fontId="142" fillId="0" borderId="0" xfId="1332" applyFont="1" applyAlignment="1">
      <alignment horizontal="justify" vertical="center" wrapText="1"/>
    </xf>
    <xf numFmtId="0" fontId="140" fillId="0" borderId="6" xfId="1182" applyFont="1" applyBorder="1" applyAlignment="1">
      <alignment horizontal="center" vertical="center" wrapText="1"/>
    </xf>
    <xf numFmtId="0" fontId="141" fillId="0" borderId="6" xfId="1182" applyFont="1" applyBorder="1" applyAlignment="1">
      <alignment vertical="center"/>
    </xf>
    <xf numFmtId="0" fontId="140" fillId="0" borderId="0" xfId="1182" applyFont="1" applyAlignment="1">
      <alignment horizontal="center" vertical="center"/>
    </xf>
    <xf numFmtId="0" fontId="141" fillId="0" borderId="0" xfId="1182" applyFont="1" applyAlignment="1">
      <alignment vertical="center"/>
    </xf>
    <xf numFmtId="0" fontId="12" fillId="0" borderId="0" xfId="1182" applyFont="1" applyAlignment="1">
      <alignment horizontal="center" vertical="center"/>
    </xf>
    <xf numFmtId="0" fontId="36" fillId="0" borderId="0" xfId="1182" applyFont="1" applyAlignment="1">
      <alignment vertical="center"/>
    </xf>
    <xf numFmtId="0" fontId="128" fillId="0" borderId="0" xfId="1182" applyFont="1" applyAlignment="1">
      <alignment horizontal="center" vertical="center" wrapText="1"/>
    </xf>
    <xf numFmtId="0" fontId="12" fillId="0" borderId="0" xfId="1182" applyFont="1" applyAlignment="1">
      <alignment horizontal="left" vertical="center"/>
    </xf>
    <xf numFmtId="0" fontId="128" fillId="0" borderId="13" xfId="1182" applyFont="1" applyBorder="1" applyAlignment="1">
      <alignment horizontal="left" vertical="center" wrapText="1"/>
    </xf>
    <xf numFmtId="0" fontId="137" fillId="0" borderId="13" xfId="1182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28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wrapText="1"/>
    </xf>
    <xf numFmtId="0" fontId="155" fillId="0" borderId="0" xfId="3816" applyFont="1" applyAlignment="1">
      <alignment horizontal="right" wrapText="1"/>
    </xf>
    <xf numFmtId="0" fontId="143" fillId="0" borderId="62" xfId="3816" applyFont="1" applyBorder="1" applyAlignment="1">
      <alignment horizontal="center" vertical="center" wrapText="1"/>
    </xf>
    <xf numFmtId="0" fontId="143" fillId="0" borderId="63" xfId="3816" applyFont="1" applyBorder="1" applyAlignment="1">
      <alignment horizontal="center" vertical="center" wrapText="1"/>
    </xf>
    <xf numFmtId="0" fontId="143" fillId="0" borderId="64" xfId="3816" applyFont="1" applyBorder="1" applyAlignment="1">
      <alignment horizontal="center" vertical="center" wrapText="1"/>
    </xf>
    <xf numFmtId="0" fontId="36" fillId="0" borderId="58" xfId="3816" applyFont="1" applyBorder="1" applyAlignment="1">
      <alignment horizontal="center" vertical="center" wrapText="1"/>
    </xf>
    <xf numFmtId="0" fontId="36" fillId="0" borderId="7" xfId="3816" applyFont="1" applyBorder="1" applyAlignment="1">
      <alignment horizontal="center" vertical="center" wrapText="1"/>
    </xf>
    <xf numFmtId="0" fontId="36" fillId="0" borderId="46" xfId="3816" applyFont="1" applyBorder="1" applyAlignment="1">
      <alignment horizontal="center" vertical="center" wrapText="1"/>
    </xf>
    <xf numFmtId="0" fontId="36" fillId="0" borderId="45" xfId="3816" applyFont="1" applyBorder="1" applyAlignment="1">
      <alignment horizontal="center" vertical="center" wrapText="1"/>
    </xf>
    <xf numFmtId="0" fontId="128" fillId="0" borderId="37" xfId="3816" applyFont="1" applyBorder="1" applyAlignment="1">
      <alignment horizontal="center" vertical="top" wrapText="1"/>
    </xf>
    <xf numFmtId="0" fontId="128" fillId="0" borderId="42" xfId="3816" applyFont="1" applyBorder="1" applyAlignment="1">
      <alignment horizontal="center" vertical="top" wrapText="1"/>
    </xf>
    <xf numFmtId="0" fontId="128" fillId="0" borderId="44" xfId="3816" applyFont="1" applyBorder="1" applyAlignment="1">
      <alignment horizontal="center" vertical="top" wrapText="1"/>
    </xf>
    <xf numFmtId="0" fontId="128" fillId="0" borderId="45" xfId="3816" applyFont="1" applyBorder="1" applyAlignment="1">
      <alignment horizontal="left"/>
    </xf>
    <xf numFmtId="0" fontId="36" fillId="0" borderId="45" xfId="3816" applyFont="1" applyBorder="1" applyAlignment="1">
      <alignment horizontal="left"/>
    </xf>
    <xf numFmtId="0" fontId="140" fillId="0" borderId="0" xfId="3816" applyFont="1" applyAlignment="1">
      <alignment horizontal="left" wrapText="1"/>
    </xf>
    <xf numFmtId="0" fontId="141" fillId="0" borderId="0" xfId="3816" applyFont="1" applyAlignment="1">
      <alignment wrapText="1"/>
    </xf>
    <xf numFmtId="0" fontId="153" fillId="0" borderId="0" xfId="1182" applyFont="1" applyAlignment="1">
      <alignment wrapText="1"/>
    </xf>
    <xf numFmtId="0" fontId="128" fillId="0" borderId="12" xfId="3816" applyFont="1" applyBorder="1" applyAlignment="1">
      <alignment horizontal="center" vertical="top" wrapText="1"/>
    </xf>
    <xf numFmtId="0" fontId="128" fillId="0" borderId="50" xfId="3816" applyFont="1" applyBorder="1" applyAlignment="1">
      <alignment horizontal="center" vertical="top" wrapText="1"/>
    </xf>
    <xf numFmtId="0" fontId="128" fillId="0" borderId="21" xfId="3816" applyFont="1" applyBorder="1" applyAlignment="1">
      <alignment horizontal="center" vertical="top" wrapText="1"/>
    </xf>
    <xf numFmtId="0" fontId="128" fillId="0" borderId="13" xfId="3816" applyFont="1" applyBorder="1" applyAlignment="1">
      <alignment horizontal="center" vertical="top" wrapText="1"/>
    </xf>
    <xf numFmtId="0" fontId="128" fillId="0" borderId="39" xfId="3816" applyFont="1" applyBorder="1" applyAlignment="1">
      <alignment horizontal="center" vertical="top" wrapText="1"/>
    </xf>
    <xf numFmtId="0" fontId="128" fillId="0" borderId="22" xfId="3816" applyFont="1" applyBorder="1" applyAlignment="1">
      <alignment horizontal="center" vertical="top" wrapText="1"/>
    </xf>
    <xf numFmtId="0" fontId="155" fillId="0" borderId="0" xfId="3816" applyFont="1" applyAlignment="1">
      <alignment horizontal="center" wrapText="1"/>
    </xf>
    <xf numFmtId="0" fontId="128" fillId="0" borderId="0" xfId="3816" applyFont="1" applyAlignment="1">
      <alignment horizontal="left" wrapText="1"/>
    </xf>
    <xf numFmtId="0" fontId="128" fillId="0" borderId="0" xfId="3816" applyFont="1" applyAlignment="1">
      <alignment horizontal="center" vertical="center" wrapText="1"/>
    </xf>
    <xf numFmtId="0" fontId="36" fillId="0" borderId="0" xfId="3816" applyFont="1" applyAlignment="1">
      <alignment wrapText="1"/>
    </xf>
    <xf numFmtId="0" fontId="128" fillId="0" borderId="59" xfId="3816" applyFont="1" applyBorder="1" applyAlignment="1">
      <alignment horizontal="center" vertical="top" wrapText="1"/>
    </xf>
    <xf numFmtId="0" fontId="128" fillId="0" borderId="49" xfId="3816" applyFont="1" applyBorder="1" applyAlignment="1">
      <alignment horizontal="center" vertical="top" wrapText="1"/>
    </xf>
    <xf numFmtId="0" fontId="128" fillId="0" borderId="57" xfId="3816" applyFont="1" applyBorder="1" applyAlignment="1">
      <alignment horizontal="center" vertical="top" wrapText="1"/>
    </xf>
    <xf numFmtId="0" fontId="143" fillId="57" borderId="17" xfId="3816" applyFont="1" applyFill="1" applyBorder="1" applyAlignment="1">
      <alignment horizontal="center" vertical="center" wrapText="1"/>
    </xf>
    <xf numFmtId="0" fontId="143" fillId="57" borderId="39" xfId="3816" applyFont="1" applyFill="1" applyBorder="1" applyAlignment="1">
      <alignment horizontal="center" vertical="center" wrapText="1"/>
    </xf>
    <xf numFmtId="0" fontId="143" fillId="57" borderId="61" xfId="3816" applyFont="1" applyFill="1" applyBorder="1" applyAlignment="1">
      <alignment horizontal="center" vertical="center" wrapText="1"/>
    </xf>
    <xf numFmtId="0" fontId="166" fillId="0" borderId="0" xfId="3816" applyFont="1" applyAlignment="1">
      <alignment wrapText="1"/>
    </xf>
    <xf numFmtId="0" fontId="36" fillId="0" borderId="9" xfId="3816" applyFont="1" applyBorder="1" applyAlignment="1">
      <alignment horizontal="left" vertical="top" wrapText="1"/>
    </xf>
    <xf numFmtId="0" fontId="36" fillId="0" borderId="10" xfId="3816" applyFont="1" applyBorder="1" applyAlignment="1">
      <alignment horizontal="left" vertical="top" wrapText="1"/>
    </xf>
    <xf numFmtId="0" fontId="36" fillId="0" borderId="48" xfId="3816" applyFont="1" applyBorder="1" applyAlignment="1">
      <alignment horizontal="left" vertical="top" wrapText="1"/>
    </xf>
    <xf numFmtId="0" fontId="36" fillId="0" borderId="12" xfId="3816" applyFont="1" applyBorder="1" applyAlignment="1">
      <alignment horizontal="left" vertical="top" wrapText="1"/>
    </xf>
    <xf numFmtId="0" fontId="36" fillId="0" borderId="13" xfId="3816" applyFont="1" applyBorder="1" applyAlignment="1">
      <alignment horizontal="left" vertical="top" wrapText="1"/>
    </xf>
    <xf numFmtId="0" fontId="36" fillId="0" borderId="14" xfId="3816" applyFont="1" applyBorder="1" applyAlignment="1">
      <alignment horizontal="left" vertical="top" wrapText="1"/>
    </xf>
    <xf numFmtId="0" fontId="36" fillId="0" borderId="21" xfId="3816" applyFont="1" applyBorder="1" applyAlignment="1">
      <alignment horizontal="left" vertical="top" wrapText="1"/>
    </xf>
    <xf numFmtId="0" fontId="36" fillId="0" borderId="22" xfId="3816" applyFont="1" applyBorder="1" applyAlignment="1">
      <alignment horizontal="left" vertical="top" wrapText="1"/>
    </xf>
    <xf numFmtId="0" fontId="36" fillId="0" borderId="47" xfId="3816" applyFont="1" applyBorder="1" applyAlignment="1">
      <alignment horizontal="left" vertical="top" wrapText="1"/>
    </xf>
    <xf numFmtId="0" fontId="168" fillId="58" borderId="41" xfId="3816" applyFont="1" applyFill="1" applyBorder="1" applyAlignment="1">
      <alignment horizontal="left"/>
    </xf>
    <xf numFmtId="0" fontId="168" fillId="58" borderId="40" xfId="3816" applyFont="1" applyFill="1" applyBorder="1" applyAlignment="1">
      <alignment horizontal="left"/>
    </xf>
    <xf numFmtId="0" fontId="129" fillId="57" borderId="48" xfId="1182" applyFont="1" applyFill="1" applyBorder="1" applyAlignment="1">
      <alignment horizontal="left" vertical="center" wrapText="1"/>
    </xf>
    <xf numFmtId="0" fontId="129" fillId="57" borderId="70" xfId="1182" applyFont="1" applyFill="1" applyBorder="1" applyAlignment="1">
      <alignment horizontal="left" vertical="center" wrapText="1"/>
    </xf>
    <xf numFmtId="0" fontId="159" fillId="0" borderId="6" xfId="1301" applyFont="1" applyBorder="1" applyAlignment="1">
      <alignment horizontal="center" vertical="center"/>
    </xf>
    <xf numFmtId="0" fontId="140" fillId="0" borderId="13" xfId="1301" applyFont="1" applyBorder="1" applyAlignment="1">
      <alignment horizontal="center" vertical="center" wrapText="1"/>
    </xf>
    <xf numFmtId="0" fontId="141" fillId="0" borderId="13" xfId="1301" applyFont="1" applyBorder="1" applyAlignment="1">
      <alignment horizontal="center" vertical="center" textRotation="90" wrapText="1"/>
    </xf>
    <xf numFmtId="0" fontId="141" fillId="0" borderId="13" xfId="1301" applyFont="1" applyBorder="1" applyAlignment="1">
      <alignment horizontal="center" vertical="center" wrapText="1"/>
    </xf>
    <xf numFmtId="0" fontId="141" fillId="0" borderId="17" xfId="1301" applyFont="1" applyBorder="1" applyAlignment="1">
      <alignment horizontal="center" vertical="center" textRotation="90" wrapText="1"/>
    </xf>
    <xf numFmtId="0" fontId="141" fillId="0" borderId="38" xfId="1301" applyFont="1" applyBorder="1" applyAlignment="1">
      <alignment horizontal="center" vertical="center" textRotation="90" wrapText="1"/>
    </xf>
    <xf numFmtId="0" fontId="141" fillId="0" borderId="39" xfId="1301" applyFont="1" applyBorder="1" applyAlignment="1">
      <alignment horizontal="center" vertical="center" textRotation="90" wrapText="1"/>
    </xf>
    <xf numFmtId="0" fontId="141" fillId="0" borderId="17" xfId="1301" applyFont="1" applyBorder="1" applyAlignment="1">
      <alignment horizontal="center" vertical="center" wrapText="1"/>
    </xf>
    <xf numFmtId="0" fontId="141" fillId="0" borderId="38" xfId="1301" applyFont="1" applyBorder="1" applyAlignment="1">
      <alignment horizontal="center" vertical="center" wrapText="1"/>
    </xf>
    <xf numFmtId="2" fontId="141" fillId="0" borderId="0" xfId="1301" applyNumberFormat="1" applyFont="1" applyAlignment="1">
      <alignment horizontal="center" vertical="center" wrapText="1"/>
    </xf>
    <xf numFmtId="0" fontId="141" fillId="0" borderId="14" xfId="1301" applyFont="1" applyBorder="1" applyAlignment="1">
      <alignment horizontal="center" vertical="center" wrapText="1"/>
    </xf>
    <xf numFmtId="0" fontId="141" fillId="0" borderId="8" xfId="1301" applyFont="1" applyBorder="1" applyAlignment="1">
      <alignment horizontal="center" vertical="center" wrapText="1"/>
    </xf>
    <xf numFmtId="0" fontId="141" fillId="0" borderId="20" xfId="1301" applyFont="1" applyBorder="1" applyAlignment="1">
      <alignment horizontal="center" vertical="center" wrapText="1"/>
    </xf>
    <xf numFmtId="0" fontId="141" fillId="0" borderId="39" xfId="1301" applyFont="1" applyBorder="1" applyAlignment="1">
      <alignment horizontal="center" vertical="center"/>
    </xf>
    <xf numFmtId="0" fontId="141" fillId="0" borderId="38" xfId="1301" applyFont="1" applyBorder="1" applyAlignment="1">
      <alignment horizontal="center" vertical="center"/>
    </xf>
    <xf numFmtId="0" fontId="141" fillId="0" borderId="17" xfId="1301" applyFont="1" applyBorder="1" applyAlignment="1">
      <alignment horizontal="left" vertical="center" textRotation="90" wrapText="1"/>
    </xf>
    <xf numFmtId="0" fontId="141" fillId="0" borderId="38" xfId="1301" applyFont="1" applyBorder="1" applyAlignment="1">
      <alignment horizontal="left" vertical="center" textRotation="90" wrapText="1"/>
    </xf>
    <xf numFmtId="0" fontId="160" fillId="0" borderId="14" xfId="1301" applyFont="1" applyBorder="1" applyAlignment="1">
      <alignment horizontal="center" vertical="center" wrapText="1"/>
    </xf>
    <xf numFmtId="0" fontId="160" fillId="0" borderId="8" xfId="1301" applyFont="1" applyBorder="1" applyAlignment="1">
      <alignment horizontal="center" vertical="center" wrapText="1"/>
    </xf>
    <xf numFmtId="0" fontId="160" fillId="0" borderId="20" xfId="1301" applyFont="1" applyBorder="1" applyAlignment="1">
      <alignment horizontal="center" vertical="center" wrapText="1"/>
    </xf>
    <xf numFmtId="0" fontId="159" fillId="0" borderId="0" xfId="1301" applyFont="1" applyAlignment="1">
      <alignment horizontal="left" vertical="center"/>
    </xf>
    <xf numFmtId="0" fontId="141" fillId="0" borderId="0" xfId="1301" applyFont="1" applyAlignment="1">
      <alignment horizontal="center" vertical="center" wrapText="1"/>
    </xf>
    <xf numFmtId="0" fontId="36" fillId="57" borderId="13" xfId="0" applyFont="1" applyFill="1" applyBorder="1" applyAlignment="1">
      <alignment horizontal="left" vertical="center" wrapText="1"/>
    </xf>
    <xf numFmtId="0" fontId="12" fillId="57" borderId="13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center" vertical="center" wrapText="1"/>
    </xf>
    <xf numFmtId="4" fontId="36" fillId="62" borderId="13" xfId="0" applyNumberFormat="1" applyFont="1" applyFill="1" applyBorder="1" applyAlignment="1">
      <alignment horizontal="center" vertical="center" wrapText="1"/>
    </xf>
  </cellXfs>
  <cellStyles count="381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- Акцент1 2 2" xfId="19"/>
    <cellStyle name="20% - Акцент1 2 3" xfId="20"/>
    <cellStyle name="20% - Акцент1 2 4" xfId="21"/>
    <cellStyle name="20% - Акцент1 2 5" xfId="22"/>
    <cellStyle name="20% - Акцент1 2 6" xfId="23"/>
    <cellStyle name="20% - Акцент1 2 7" xfId="24"/>
    <cellStyle name="20% - Акцент1 2 8" xfId="25"/>
    <cellStyle name="20% - Акцент1 20" xfId="26"/>
    <cellStyle name="20% - Акцент1 21" xfId="27"/>
    <cellStyle name="20% - Акцент1 22" xfId="28"/>
    <cellStyle name="20% - Акцент1 23" xfId="29"/>
    <cellStyle name="20% - Акцент1 24" xfId="3788"/>
    <cellStyle name="20% - Акцент1 3" xfId="30"/>
    <cellStyle name="20% - Акцент1 4" xfId="31"/>
    <cellStyle name="20% - Акцент1 5" xfId="32"/>
    <cellStyle name="20% - Акцент1 6" xfId="33"/>
    <cellStyle name="20% - Акцент1 7" xfId="34"/>
    <cellStyle name="20% - Акцент1 8" xfId="35"/>
    <cellStyle name="20% - Акцент1 9" xfId="36"/>
    <cellStyle name="20% — акцент2" xfId="37"/>
    <cellStyle name="20% - Акцент2 10" xfId="38"/>
    <cellStyle name="20% - Акцент2 11" xfId="39"/>
    <cellStyle name="20% - Акцент2 12" xfId="40"/>
    <cellStyle name="20% - Акцент2 13" xfId="41"/>
    <cellStyle name="20% - Акцент2 14" xfId="42"/>
    <cellStyle name="20% - Акцент2 15" xfId="43"/>
    <cellStyle name="20% - Акцент2 16" xfId="44"/>
    <cellStyle name="20% - Акцент2 17" xfId="45"/>
    <cellStyle name="20% - Акцент2 18" xfId="46"/>
    <cellStyle name="20% - Акцент2 19" xfId="47"/>
    <cellStyle name="20% - Акцент2 2" xfId="48"/>
    <cellStyle name="20% - Акцент2 2 2" xfId="49"/>
    <cellStyle name="20% - Акцент2 2 3" xfId="50"/>
    <cellStyle name="20% - Акцент2 2 4" xfId="51"/>
    <cellStyle name="20% - Акцент2 2 5" xfId="52"/>
    <cellStyle name="20% - Акцент2 2 6" xfId="53"/>
    <cellStyle name="20% - Акцент2 2 7" xfId="54"/>
    <cellStyle name="20% - Акцент2 2 8" xfId="55"/>
    <cellStyle name="20% - Акцент2 20" xfId="56"/>
    <cellStyle name="20% - Акцент2 21" xfId="57"/>
    <cellStyle name="20% - Акцент2 22" xfId="58"/>
    <cellStyle name="20% - Акцент2 23" xfId="59"/>
    <cellStyle name="20% - Акцент2 24" xfId="3789"/>
    <cellStyle name="20% - Акцент2 3" xfId="60"/>
    <cellStyle name="20% - Акцент2 4" xfId="61"/>
    <cellStyle name="20% - Акцент2 5" xfId="62"/>
    <cellStyle name="20% - Акцент2 6" xfId="63"/>
    <cellStyle name="20% - Акцент2 7" xfId="64"/>
    <cellStyle name="20% - Акцент2 8" xfId="65"/>
    <cellStyle name="20% - Акцент2 9" xfId="66"/>
    <cellStyle name="20% — акцент3" xfId="67"/>
    <cellStyle name="20% - Акцент3 10" xfId="68"/>
    <cellStyle name="20% - Акцент3 11" xfId="69"/>
    <cellStyle name="20% - Акцент3 12" xfId="70"/>
    <cellStyle name="20% - Акцент3 13" xfId="71"/>
    <cellStyle name="20% - Акцент3 14" xfId="72"/>
    <cellStyle name="20% - Акцент3 15" xfId="73"/>
    <cellStyle name="20% - Акцент3 16" xfId="74"/>
    <cellStyle name="20% - Акцент3 17" xfId="75"/>
    <cellStyle name="20% - Акцент3 18" xfId="76"/>
    <cellStyle name="20% - Акцент3 19" xfId="77"/>
    <cellStyle name="20% - Акцент3 2" xfId="78"/>
    <cellStyle name="20% - Акцент3 2 2" xfId="79"/>
    <cellStyle name="20% - Акцент3 2 3" xfId="80"/>
    <cellStyle name="20% - Акцент3 2 4" xfId="81"/>
    <cellStyle name="20% - Акцент3 2 5" xfId="82"/>
    <cellStyle name="20% - Акцент3 2 6" xfId="83"/>
    <cellStyle name="20% - Акцент3 2 7" xfId="84"/>
    <cellStyle name="20% - Акцент3 2 8" xfId="85"/>
    <cellStyle name="20% - Акцент3 20" xfId="86"/>
    <cellStyle name="20% - Акцент3 21" xfId="87"/>
    <cellStyle name="20% - Акцент3 22" xfId="88"/>
    <cellStyle name="20% - Акцент3 23" xfId="89"/>
    <cellStyle name="20% - Акцент3 24" xfId="3790"/>
    <cellStyle name="20% - Акцент3 3" xfId="90"/>
    <cellStyle name="20% - Акцент3 4" xfId="91"/>
    <cellStyle name="20% - Акцент3 5" xfId="92"/>
    <cellStyle name="20% - Акцент3 6" xfId="93"/>
    <cellStyle name="20% - Акцент3 7" xfId="94"/>
    <cellStyle name="20% - Акцент3 8" xfId="95"/>
    <cellStyle name="20% - Акцент3 9" xfId="96"/>
    <cellStyle name="20% — акцент4" xfId="97"/>
    <cellStyle name="20% - Акцент4 10" xfId="98"/>
    <cellStyle name="20% - Акцент4 11" xfId="99"/>
    <cellStyle name="20% - Акцент4 12" xfId="100"/>
    <cellStyle name="20% - Акцент4 13" xfId="101"/>
    <cellStyle name="20% - Акцент4 14" xfId="102"/>
    <cellStyle name="20% - Акцент4 15" xfId="103"/>
    <cellStyle name="20% - Акцент4 16" xfId="104"/>
    <cellStyle name="20% - Акцент4 17" xfId="105"/>
    <cellStyle name="20% - Акцент4 18" xfId="106"/>
    <cellStyle name="20% - Акцент4 19" xfId="107"/>
    <cellStyle name="20% - Акцент4 2" xfId="108"/>
    <cellStyle name="20% - Акцент4 2 2" xfId="109"/>
    <cellStyle name="20% - Акцент4 2 3" xfId="110"/>
    <cellStyle name="20% - Акцент4 2 4" xfId="111"/>
    <cellStyle name="20% - Акцент4 2 5" xfId="112"/>
    <cellStyle name="20% - Акцент4 2 6" xfId="113"/>
    <cellStyle name="20% - Акцент4 2 7" xfId="114"/>
    <cellStyle name="20% - Акцент4 2 8" xfId="115"/>
    <cellStyle name="20% - Акцент4 20" xfId="116"/>
    <cellStyle name="20% - Акцент4 21" xfId="117"/>
    <cellStyle name="20% - Акцент4 22" xfId="118"/>
    <cellStyle name="20% - Акцент4 23" xfId="119"/>
    <cellStyle name="20% - Акцент4 24" xfId="3791"/>
    <cellStyle name="20% - Акцент4 3" xfId="120"/>
    <cellStyle name="20% - Акцент4 4" xfId="121"/>
    <cellStyle name="20% - Акцент4 5" xfId="122"/>
    <cellStyle name="20% - Акцент4 6" xfId="123"/>
    <cellStyle name="20% - Акцент4 7" xfId="124"/>
    <cellStyle name="20% - Акцент4 8" xfId="125"/>
    <cellStyle name="20% - Акцент4 9" xfId="126"/>
    <cellStyle name="20% — акцент5" xfId="127"/>
    <cellStyle name="20% - Акцент5 10" xfId="128"/>
    <cellStyle name="20% - Акцент5 11" xfId="129"/>
    <cellStyle name="20% - Акцент5 12" xfId="130"/>
    <cellStyle name="20% - Акцент5 13" xfId="131"/>
    <cellStyle name="20% - Акцент5 14" xfId="132"/>
    <cellStyle name="20% - Акцент5 15" xfId="133"/>
    <cellStyle name="20% - Акцент5 16" xfId="134"/>
    <cellStyle name="20% - Акцент5 17" xfId="135"/>
    <cellStyle name="20% - Акцент5 18" xfId="136"/>
    <cellStyle name="20% - Акцент5 19" xfId="137"/>
    <cellStyle name="20% - Акцент5 2" xfId="138"/>
    <cellStyle name="20% - Акцент5 2 2" xfId="139"/>
    <cellStyle name="20% - Акцент5 2 3" xfId="140"/>
    <cellStyle name="20% - Акцент5 2 4" xfId="141"/>
    <cellStyle name="20% - Акцент5 2 5" xfId="142"/>
    <cellStyle name="20% - Акцент5 2 6" xfId="143"/>
    <cellStyle name="20% - Акцент5 2 7" xfId="144"/>
    <cellStyle name="20% - Акцент5 2 8" xfId="145"/>
    <cellStyle name="20% - Акцент5 20" xfId="146"/>
    <cellStyle name="20% - Акцент5 21" xfId="147"/>
    <cellStyle name="20% - Акцент5 22" xfId="148"/>
    <cellStyle name="20% - Акцент5 23" xfId="149"/>
    <cellStyle name="20% - Акцент5 24" xfId="3792"/>
    <cellStyle name="20% - Акцент5 3" xfId="150"/>
    <cellStyle name="20% - Акцент5 4" xfId="151"/>
    <cellStyle name="20% - Акцент5 5" xfId="152"/>
    <cellStyle name="20% - Акцент5 6" xfId="153"/>
    <cellStyle name="20% - Акцент5 7" xfId="154"/>
    <cellStyle name="20% - Акцент5 8" xfId="155"/>
    <cellStyle name="20% - Акцент5 9" xfId="156"/>
    <cellStyle name="20% — акцент6" xfId="157"/>
    <cellStyle name="20% - Акцент6 10" xfId="158"/>
    <cellStyle name="20% - Акцент6 11" xfId="159"/>
    <cellStyle name="20% - Акцент6 12" xfId="160"/>
    <cellStyle name="20% - Акцент6 13" xfId="161"/>
    <cellStyle name="20% - Акцент6 14" xfId="162"/>
    <cellStyle name="20% - Акцент6 15" xfId="163"/>
    <cellStyle name="20% - Акцент6 16" xfId="164"/>
    <cellStyle name="20% - Акцент6 17" xfId="165"/>
    <cellStyle name="20% - Акцент6 18" xfId="166"/>
    <cellStyle name="20% - Акцент6 19" xfId="167"/>
    <cellStyle name="20% - Акцент6 2" xfId="168"/>
    <cellStyle name="20% - Акцент6 2 2" xfId="169"/>
    <cellStyle name="20% - Акцент6 2 3" xfId="170"/>
    <cellStyle name="20% - Акцент6 2 4" xfId="171"/>
    <cellStyle name="20% - Акцент6 2 5" xfId="172"/>
    <cellStyle name="20% - Акцент6 2 6" xfId="173"/>
    <cellStyle name="20% - Акцент6 2 7" xfId="174"/>
    <cellStyle name="20% - Акцент6 2 8" xfId="175"/>
    <cellStyle name="20% - Акцент6 20" xfId="176"/>
    <cellStyle name="20% - Акцент6 21" xfId="177"/>
    <cellStyle name="20% - Акцент6 22" xfId="178"/>
    <cellStyle name="20% - Акцент6 23" xfId="179"/>
    <cellStyle name="20% - Акцент6 24" xfId="3793"/>
    <cellStyle name="20% - Акцент6 3" xfId="180"/>
    <cellStyle name="20% - Акцент6 4" xfId="181"/>
    <cellStyle name="20% - Акцент6 5" xfId="182"/>
    <cellStyle name="20% - Акцент6 6" xfId="183"/>
    <cellStyle name="20% - Акцент6 7" xfId="184"/>
    <cellStyle name="20% - Акцент6 8" xfId="185"/>
    <cellStyle name="20% - Акцент6 9" xfId="186"/>
    <cellStyle name="20% – Акцентування1" xfId="187"/>
    <cellStyle name="20% – Акцентування1 2" xfId="188"/>
    <cellStyle name="20% – Акцентування2" xfId="189"/>
    <cellStyle name="20% – Акцентування2 2" xfId="190"/>
    <cellStyle name="20% – Акцентування3" xfId="191"/>
    <cellStyle name="20% – Акцентування3 2" xfId="192"/>
    <cellStyle name="20% – Акцентування4" xfId="193"/>
    <cellStyle name="20% – Акцентування4 2" xfId="194"/>
    <cellStyle name="20% – Акцентування5" xfId="195"/>
    <cellStyle name="20% – Акцентування5 2" xfId="196"/>
    <cellStyle name="20% – Акцентування6" xfId="197"/>
    <cellStyle name="20% – Акцентування6 2" xfId="198"/>
    <cellStyle name="40% - Accent1" xfId="199"/>
    <cellStyle name="40% - Accent2" xfId="200"/>
    <cellStyle name="40% - Accent3" xfId="201"/>
    <cellStyle name="40% - Accent4" xfId="202"/>
    <cellStyle name="40% - Accent5" xfId="203"/>
    <cellStyle name="40% - Accent6" xfId="204"/>
    <cellStyle name="40% — акцент1" xfId="205"/>
    <cellStyle name="40% - Акцент1 10" xfId="206"/>
    <cellStyle name="40% - Акцент1 11" xfId="207"/>
    <cellStyle name="40% - Акцент1 12" xfId="208"/>
    <cellStyle name="40% - Акцент1 13" xfId="209"/>
    <cellStyle name="40% - Акцент1 14" xfId="210"/>
    <cellStyle name="40% - Акцент1 15" xfId="211"/>
    <cellStyle name="40% - Акцент1 16" xfId="212"/>
    <cellStyle name="40% - Акцент1 17" xfId="213"/>
    <cellStyle name="40% - Акцент1 18" xfId="214"/>
    <cellStyle name="40% - Акцент1 19" xfId="215"/>
    <cellStyle name="40% - Акцент1 2" xfId="216"/>
    <cellStyle name="40% - Акцент1 2 2" xfId="217"/>
    <cellStyle name="40% - Акцент1 2 3" xfId="218"/>
    <cellStyle name="40% - Акцент1 2 4" xfId="219"/>
    <cellStyle name="40% - Акцент1 2 5" xfId="220"/>
    <cellStyle name="40% - Акцент1 2 6" xfId="221"/>
    <cellStyle name="40% - Акцент1 2 7" xfId="222"/>
    <cellStyle name="40% - Акцент1 2 8" xfId="223"/>
    <cellStyle name="40% - Акцент1 20" xfId="224"/>
    <cellStyle name="40% - Акцент1 21" xfId="225"/>
    <cellStyle name="40% - Акцент1 22" xfId="226"/>
    <cellStyle name="40% - Акцент1 23" xfId="227"/>
    <cellStyle name="40% - Акцент1 24" xfId="3794"/>
    <cellStyle name="40% - Акцент1 3" xfId="228"/>
    <cellStyle name="40% - Акцент1 4" xfId="229"/>
    <cellStyle name="40% - Акцент1 5" xfId="230"/>
    <cellStyle name="40% - Акцент1 6" xfId="231"/>
    <cellStyle name="40% - Акцент1 7" xfId="232"/>
    <cellStyle name="40% - Акцент1 8" xfId="233"/>
    <cellStyle name="40% - Акцент1 9" xfId="234"/>
    <cellStyle name="40% — акцент2" xfId="235"/>
    <cellStyle name="40% - Акцент2 10" xfId="236"/>
    <cellStyle name="40% - Акцент2 11" xfId="237"/>
    <cellStyle name="40% - Акцент2 12" xfId="238"/>
    <cellStyle name="40% - Акцент2 13" xfId="239"/>
    <cellStyle name="40% - Акцент2 14" xfId="240"/>
    <cellStyle name="40% - Акцент2 15" xfId="241"/>
    <cellStyle name="40% - Акцент2 16" xfId="242"/>
    <cellStyle name="40% - Акцент2 17" xfId="243"/>
    <cellStyle name="40% - Акцент2 18" xfId="244"/>
    <cellStyle name="40% - Акцент2 19" xfId="245"/>
    <cellStyle name="40% - Акцент2 2" xfId="246"/>
    <cellStyle name="40% - Акцент2 2 2" xfId="247"/>
    <cellStyle name="40% - Акцент2 2 3" xfId="248"/>
    <cellStyle name="40% - Акцент2 2 4" xfId="249"/>
    <cellStyle name="40% - Акцент2 2 5" xfId="250"/>
    <cellStyle name="40% - Акцент2 2 6" xfId="251"/>
    <cellStyle name="40% - Акцент2 2 7" xfId="252"/>
    <cellStyle name="40% - Акцент2 2 8" xfId="253"/>
    <cellStyle name="40% - Акцент2 20" xfId="254"/>
    <cellStyle name="40% - Акцент2 21" xfId="255"/>
    <cellStyle name="40% - Акцент2 22" xfId="256"/>
    <cellStyle name="40% - Акцент2 23" xfId="257"/>
    <cellStyle name="40% - Акцент2 24" xfId="3795"/>
    <cellStyle name="40% - Акцент2 3" xfId="258"/>
    <cellStyle name="40% - Акцент2 4" xfId="259"/>
    <cellStyle name="40% - Акцент2 5" xfId="260"/>
    <cellStyle name="40% - Акцент2 6" xfId="261"/>
    <cellStyle name="40% - Акцент2 7" xfId="262"/>
    <cellStyle name="40% - Акцент2 8" xfId="263"/>
    <cellStyle name="40% - Акцент2 9" xfId="264"/>
    <cellStyle name="40% — акцент3" xfId="265"/>
    <cellStyle name="40% - Акцент3 10" xfId="266"/>
    <cellStyle name="40% - Акцент3 11" xfId="267"/>
    <cellStyle name="40% - Акцент3 12" xfId="268"/>
    <cellStyle name="40% - Акцент3 13" xfId="269"/>
    <cellStyle name="40% - Акцент3 14" xfId="270"/>
    <cellStyle name="40% - Акцент3 15" xfId="271"/>
    <cellStyle name="40% - Акцент3 16" xfId="272"/>
    <cellStyle name="40% - Акцент3 17" xfId="273"/>
    <cellStyle name="40% - Акцент3 18" xfId="274"/>
    <cellStyle name="40% - Акцент3 19" xfId="275"/>
    <cellStyle name="40% - Акцент3 2" xfId="276"/>
    <cellStyle name="40% - Акцент3 2 2" xfId="277"/>
    <cellStyle name="40% - Акцент3 2 3" xfId="278"/>
    <cellStyle name="40% - Акцент3 2 4" xfId="279"/>
    <cellStyle name="40% - Акцент3 2 5" xfId="280"/>
    <cellStyle name="40% - Акцент3 2 6" xfId="281"/>
    <cellStyle name="40% - Акцент3 2 7" xfId="282"/>
    <cellStyle name="40% - Акцент3 2 8" xfId="283"/>
    <cellStyle name="40% - Акцент3 20" xfId="284"/>
    <cellStyle name="40% - Акцент3 21" xfId="285"/>
    <cellStyle name="40% - Акцент3 22" xfId="286"/>
    <cellStyle name="40% - Акцент3 23" xfId="287"/>
    <cellStyle name="40% - Акцент3 24" xfId="3796"/>
    <cellStyle name="40% - Акцент3 3" xfId="288"/>
    <cellStyle name="40% - Акцент3 4" xfId="289"/>
    <cellStyle name="40% - Акцент3 5" xfId="290"/>
    <cellStyle name="40% - Акцент3 6" xfId="291"/>
    <cellStyle name="40% - Акцент3 7" xfId="292"/>
    <cellStyle name="40% - Акцент3 8" xfId="293"/>
    <cellStyle name="40% - Акцент3 9" xfId="294"/>
    <cellStyle name="40% — акцент4" xfId="295"/>
    <cellStyle name="40% - Акцент4 10" xfId="296"/>
    <cellStyle name="40% - Акцент4 11" xfId="297"/>
    <cellStyle name="40% - Акцент4 12" xfId="298"/>
    <cellStyle name="40% - Акцент4 13" xfId="299"/>
    <cellStyle name="40% - Акцент4 14" xfId="300"/>
    <cellStyle name="40% - Акцент4 15" xfId="301"/>
    <cellStyle name="40% - Акцент4 16" xfId="302"/>
    <cellStyle name="40% - Акцент4 17" xfId="303"/>
    <cellStyle name="40% - Акцент4 18" xfId="304"/>
    <cellStyle name="40% - Акцент4 19" xfId="305"/>
    <cellStyle name="40% - Акцент4 2" xfId="306"/>
    <cellStyle name="40% - Акцент4 2 2" xfId="307"/>
    <cellStyle name="40% - Акцент4 2 3" xfId="308"/>
    <cellStyle name="40% - Акцент4 2 4" xfId="309"/>
    <cellStyle name="40% - Акцент4 2 5" xfId="310"/>
    <cellStyle name="40% - Акцент4 2 6" xfId="311"/>
    <cellStyle name="40% - Акцент4 2 7" xfId="312"/>
    <cellStyle name="40% - Акцент4 2 8" xfId="313"/>
    <cellStyle name="40% - Акцент4 20" xfId="314"/>
    <cellStyle name="40% - Акцент4 21" xfId="315"/>
    <cellStyle name="40% - Акцент4 22" xfId="316"/>
    <cellStyle name="40% - Акцент4 23" xfId="317"/>
    <cellStyle name="40% - Акцент4 24" xfId="3797"/>
    <cellStyle name="40% - Акцент4 3" xfId="318"/>
    <cellStyle name="40% - Акцент4 4" xfId="319"/>
    <cellStyle name="40% - Акцент4 5" xfId="320"/>
    <cellStyle name="40% - Акцент4 6" xfId="321"/>
    <cellStyle name="40% - Акцент4 7" xfId="322"/>
    <cellStyle name="40% - Акцент4 8" xfId="323"/>
    <cellStyle name="40% - Акцент4 9" xfId="324"/>
    <cellStyle name="40% — акцент5" xfId="325"/>
    <cellStyle name="40% - Акцент5 10" xfId="326"/>
    <cellStyle name="40% - Акцент5 11" xfId="327"/>
    <cellStyle name="40% - Акцент5 12" xfId="328"/>
    <cellStyle name="40% - Акцент5 13" xfId="329"/>
    <cellStyle name="40% - Акцент5 14" xfId="330"/>
    <cellStyle name="40% - Акцент5 15" xfId="331"/>
    <cellStyle name="40% - Акцент5 16" xfId="332"/>
    <cellStyle name="40% - Акцент5 17" xfId="333"/>
    <cellStyle name="40% - Акцент5 18" xfId="334"/>
    <cellStyle name="40% - Акцент5 19" xfId="335"/>
    <cellStyle name="40% - Акцент5 2" xfId="336"/>
    <cellStyle name="40% - Акцент5 2 2" xfId="337"/>
    <cellStyle name="40% - Акцент5 2 3" xfId="338"/>
    <cellStyle name="40% - Акцент5 2 4" xfId="339"/>
    <cellStyle name="40% - Акцент5 2 5" xfId="340"/>
    <cellStyle name="40% - Акцент5 2 6" xfId="341"/>
    <cellStyle name="40% - Акцент5 2 7" xfId="342"/>
    <cellStyle name="40% - Акцент5 2 8" xfId="343"/>
    <cellStyle name="40% - Акцент5 20" xfId="344"/>
    <cellStyle name="40% - Акцент5 21" xfId="345"/>
    <cellStyle name="40% - Акцент5 22" xfId="346"/>
    <cellStyle name="40% - Акцент5 23" xfId="347"/>
    <cellStyle name="40% - Акцент5 24" xfId="3798"/>
    <cellStyle name="40% - Акцент5 3" xfId="348"/>
    <cellStyle name="40% - Акцент5 4" xfId="349"/>
    <cellStyle name="40% - Акцент5 5" xfId="350"/>
    <cellStyle name="40% - Акцент5 6" xfId="351"/>
    <cellStyle name="40% - Акцент5 7" xfId="352"/>
    <cellStyle name="40% - Акцент5 8" xfId="353"/>
    <cellStyle name="40% - Акцент5 9" xfId="354"/>
    <cellStyle name="40% — акцент6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- Акцент6 2 2" xfId="367"/>
    <cellStyle name="40% - Акцент6 2 3" xfId="368"/>
    <cellStyle name="40% - Акцент6 2 4" xfId="369"/>
    <cellStyle name="40% - Акцент6 2 5" xfId="370"/>
    <cellStyle name="40% - Акцент6 2 6" xfId="371"/>
    <cellStyle name="40% - Акцент6 2 7" xfId="372"/>
    <cellStyle name="40% - Акцент6 2 8" xfId="373"/>
    <cellStyle name="40% - Акцент6 20" xfId="374"/>
    <cellStyle name="40% - Акцент6 21" xfId="375"/>
    <cellStyle name="40% - Акцент6 22" xfId="376"/>
    <cellStyle name="40% - Акцент6 23" xfId="377"/>
    <cellStyle name="40% - Акцент6 24" xfId="3799"/>
    <cellStyle name="40% - Акцент6 3" xfId="378"/>
    <cellStyle name="40% - Акцент6 4" xfId="379"/>
    <cellStyle name="40% - Акцент6 5" xfId="380"/>
    <cellStyle name="40% - Акцент6 6" xfId="381"/>
    <cellStyle name="40% - Акцент6 7" xfId="382"/>
    <cellStyle name="40% - Акцент6 8" xfId="383"/>
    <cellStyle name="40% - Акцент6 9" xfId="384"/>
    <cellStyle name="40% – Акцентування1" xfId="385"/>
    <cellStyle name="40% – Акцентування1 2" xfId="386"/>
    <cellStyle name="40% – Акцентування2" xfId="387"/>
    <cellStyle name="40% – Акцентування2 2" xfId="388"/>
    <cellStyle name="40% – Акцентування3" xfId="389"/>
    <cellStyle name="40% – Акцентування3 2" xfId="390"/>
    <cellStyle name="40% – Акцентування4" xfId="391"/>
    <cellStyle name="40% – Акцентування4 2" xfId="392"/>
    <cellStyle name="40% – Акцентування5" xfId="393"/>
    <cellStyle name="40% – Акцентування5 2" xfId="394"/>
    <cellStyle name="40% – Акцентування6" xfId="395"/>
    <cellStyle name="40% – Акцентування6 2" xfId="396"/>
    <cellStyle name="60% - Accent1" xfId="397"/>
    <cellStyle name="60% - Accent2" xfId="398"/>
    <cellStyle name="60% - Accent3" xfId="399"/>
    <cellStyle name="60% - Accent4" xfId="400"/>
    <cellStyle name="60% - Accent5" xfId="401"/>
    <cellStyle name="60% - Accent6" xfId="402"/>
    <cellStyle name="60% — акцент1" xfId="403"/>
    <cellStyle name="60% - Акцент1 10" xfId="404"/>
    <cellStyle name="60% - Акцент1 11" xfId="405"/>
    <cellStyle name="60% - Акцент1 12" xfId="406"/>
    <cellStyle name="60% - Акцент1 13" xfId="407"/>
    <cellStyle name="60% - Акцент1 14" xfId="408"/>
    <cellStyle name="60% - Акцент1 15" xfId="409"/>
    <cellStyle name="60% - Акцент1 16" xfId="410"/>
    <cellStyle name="60% - Акцент1 17" xfId="411"/>
    <cellStyle name="60% - Акцент1 18" xfId="412"/>
    <cellStyle name="60% - Акцент1 19" xfId="413"/>
    <cellStyle name="60% - Акцент1 2" xfId="414"/>
    <cellStyle name="60% - Акцент1 2 2" xfId="415"/>
    <cellStyle name="60% - Акцент1 2 3" xfId="416"/>
    <cellStyle name="60% - Акцент1 2 4" xfId="417"/>
    <cellStyle name="60% - Акцент1 2 5" xfId="418"/>
    <cellStyle name="60% - Акцент1 2 6" xfId="419"/>
    <cellStyle name="60% - Акцент1 2 7" xfId="420"/>
    <cellStyle name="60% - Акцент1 2 8" xfId="421"/>
    <cellStyle name="60% - Акцент1 20" xfId="422"/>
    <cellStyle name="60% - Акцент1 21" xfId="423"/>
    <cellStyle name="60% - Акцент1 22" xfId="424"/>
    <cellStyle name="60% - Акцент1 23" xfId="425"/>
    <cellStyle name="60% - Акцент1 24" xfId="3800"/>
    <cellStyle name="60% - Акцент1 3" xfId="426"/>
    <cellStyle name="60% - Акцент1 4" xfId="427"/>
    <cellStyle name="60% - Акцент1 5" xfId="428"/>
    <cellStyle name="60% - Акцент1 6" xfId="429"/>
    <cellStyle name="60% - Акцент1 7" xfId="430"/>
    <cellStyle name="60% - Акцент1 8" xfId="431"/>
    <cellStyle name="60% - Акцент1 9" xfId="432"/>
    <cellStyle name="60% — акцент2" xfId="433"/>
    <cellStyle name="60% - Акцент2 10" xfId="434"/>
    <cellStyle name="60% - Акцент2 11" xfId="435"/>
    <cellStyle name="60% - Акцент2 12" xfId="436"/>
    <cellStyle name="60% - Акцент2 13" xfId="437"/>
    <cellStyle name="60% - Акцент2 14" xfId="438"/>
    <cellStyle name="60% - Акцент2 15" xfId="439"/>
    <cellStyle name="60% - Акцент2 16" xfId="440"/>
    <cellStyle name="60% - Акцент2 17" xfId="441"/>
    <cellStyle name="60% - Акцент2 18" xfId="442"/>
    <cellStyle name="60% - Акцент2 19" xfId="443"/>
    <cellStyle name="60% - Акцент2 2" xfId="444"/>
    <cellStyle name="60% - Акцент2 2 2" xfId="445"/>
    <cellStyle name="60% - Акцент2 2 3" xfId="446"/>
    <cellStyle name="60% - Акцент2 2 4" xfId="447"/>
    <cellStyle name="60% - Акцент2 2 5" xfId="448"/>
    <cellStyle name="60% - Акцент2 2 6" xfId="449"/>
    <cellStyle name="60% - Акцент2 2 7" xfId="450"/>
    <cellStyle name="60% - Акцент2 2 8" xfId="451"/>
    <cellStyle name="60% - Акцент2 20" xfId="452"/>
    <cellStyle name="60% - Акцент2 21" xfId="453"/>
    <cellStyle name="60% - Акцент2 22" xfId="454"/>
    <cellStyle name="60% - Акцент2 23" xfId="455"/>
    <cellStyle name="60% - Акцент2 24" xfId="3801"/>
    <cellStyle name="60% - Акцент2 3" xfId="456"/>
    <cellStyle name="60% - Акцент2 4" xfId="457"/>
    <cellStyle name="60% - Акцент2 5" xfId="458"/>
    <cellStyle name="60% - Акцент2 6" xfId="459"/>
    <cellStyle name="60% - Акцент2 7" xfId="460"/>
    <cellStyle name="60% - Акцент2 8" xfId="461"/>
    <cellStyle name="60% - Акцент2 9" xfId="462"/>
    <cellStyle name="60% — акцент3" xfId="463"/>
    <cellStyle name="60% - Акцент3 10" xfId="464"/>
    <cellStyle name="60% - Акцент3 11" xfId="465"/>
    <cellStyle name="60% - Акцент3 12" xfId="466"/>
    <cellStyle name="60% - Акцент3 13" xfId="467"/>
    <cellStyle name="60% - Акцент3 14" xfId="468"/>
    <cellStyle name="60% - Акцент3 15" xfId="469"/>
    <cellStyle name="60% - Акцент3 16" xfId="470"/>
    <cellStyle name="60% - Акцент3 17" xfId="471"/>
    <cellStyle name="60% - Акцент3 18" xfId="472"/>
    <cellStyle name="60% - Акцент3 19" xfId="473"/>
    <cellStyle name="60% - Акцент3 2" xfId="474"/>
    <cellStyle name="60% - Акцент3 2 2" xfId="475"/>
    <cellStyle name="60% - Акцент3 2 3" xfId="476"/>
    <cellStyle name="60% - Акцент3 2 4" xfId="477"/>
    <cellStyle name="60% - Акцент3 2 5" xfId="478"/>
    <cellStyle name="60% - Акцент3 2 6" xfId="479"/>
    <cellStyle name="60% - Акцент3 2 7" xfId="480"/>
    <cellStyle name="60% - Акцент3 2 8" xfId="481"/>
    <cellStyle name="60% - Акцент3 20" xfId="482"/>
    <cellStyle name="60% - Акцент3 21" xfId="483"/>
    <cellStyle name="60% - Акцент3 22" xfId="484"/>
    <cellStyle name="60% - Акцент3 23" xfId="485"/>
    <cellStyle name="60% - Акцент3 24" xfId="3802"/>
    <cellStyle name="60% - Акцент3 3" xfId="486"/>
    <cellStyle name="60% - Акцент3 4" xfId="487"/>
    <cellStyle name="60% - Акцент3 5" xfId="488"/>
    <cellStyle name="60% - Акцент3 6" xfId="489"/>
    <cellStyle name="60% - Акцент3 7" xfId="490"/>
    <cellStyle name="60% - Акцент3 8" xfId="491"/>
    <cellStyle name="60% - Акцент3 9" xfId="492"/>
    <cellStyle name="60% — акцент4" xfId="493"/>
    <cellStyle name="60% - Акцент4 10" xfId="494"/>
    <cellStyle name="60% - Акцент4 11" xfId="495"/>
    <cellStyle name="60% - Акцент4 12" xfId="496"/>
    <cellStyle name="60% - Акцент4 13" xfId="497"/>
    <cellStyle name="60% - Акцент4 14" xfId="498"/>
    <cellStyle name="60% - Акцент4 15" xfId="499"/>
    <cellStyle name="60% - Акцент4 16" xfId="500"/>
    <cellStyle name="60% - Акцент4 17" xfId="501"/>
    <cellStyle name="60% - Акцент4 18" xfId="502"/>
    <cellStyle name="60% - Акцент4 19" xfId="503"/>
    <cellStyle name="60% - Акцент4 2" xfId="504"/>
    <cellStyle name="60% - Акцент4 2 2" xfId="505"/>
    <cellStyle name="60% - Акцент4 2 3" xfId="506"/>
    <cellStyle name="60% - Акцент4 2 4" xfId="507"/>
    <cellStyle name="60% - Акцент4 2 5" xfId="508"/>
    <cellStyle name="60% - Акцент4 2 6" xfId="509"/>
    <cellStyle name="60% - Акцент4 2 7" xfId="510"/>
    <cellStyle name="60% - Акцент4 2 8" xfId="511"/>
    <cellStyle name="60% - Акцент4 20" xfId="512"/>
    <cellStyle name="60% - Акцент4 21" xfId="513"/>
    <cellStyle name="60% - Акцент4 22" xfId="514"/>
    <cellStyle name="60% - Акцент4 23" xfId="515"/>
    <cellStyle name="60% - Акцент4 24" xfId="3803"/>
    <cellStyle name="60% - Акцент4 3" xfId="516"/>
    <cellStyle name="60% - Акцент4 4" xfId="517"/>
    <cellStyle name="60% - Акцент4 5" xfId="518"/>
    <cellStyle name="60% - Акцент4 6" xfId="519"/>
    <cellStyle name="60% - Акцент4 7" xfId="520"/>
    <cellStyle name="60% - Акцент4 8" xfId="521"/>
    <cellStyle name="60% - Акцент4 9" xfId="522"/>
    <cellStyle name="60% — акцент5" xfId="523"/>
    <cellStyle name="60% - Акцент5 10" xfId="524"/>
    <cellStyle name="60% - Акцент5 11" xfId="525"/>
    <cellStyle name="60% - Акцент5 12" xfId="526"/>
    <cellStyle name="60% - Акцент5 13" xfId="527"/>
    <cellStyle name="60% - Акцент5 14" xfId="528"/>
    <cellStyle name="60% - Акцент5 15" xfId="529"/>
    <cellStyle name="60% - Акцент5 16" xfId="530"/>
    <cellStyle name="60% - Акцент5 17" xfId="531"/>
    <cellStyle name="60% - Акцент5 18" xfId="532"/>
    <cellStyle name="60% - Акцент5 19" xfId="533"/>
    <cellStyle name="60% - Акцент5 2" xfId="534"/>
    <cellStyle name="60% - Акцент5 2 2" xfId="535"/>
    <cellStyle name="60% - Акцент5 2 3" xfId="536"/>
    <cellStyle name="60% - Акцент5 2 4" xfId="537"/>
    <cellStyle name="60% - Акцент5 2 5" xfId="538"/>
    <cellStyle name="60% - Акцент5 2 6" xfId="539"/>
    <cellStyle name="60% - Акцент5 2 7" xfId="540"/>
    <cellStyle name="60% - Акцент5 2 8" xfId="541"/>
    <cellStyle name="60% - Акцент5 20" xfId="542"/>
    <cellStyle name="60% - Акцент5 21" xfId="543"/>
    <cellStyle name="60% - Акцент5 22" xfId="544"/>
    <cellStyle name="60% - Акцент5 23" xfId="545"/>
    <cellStyle name="60% - Акцент5 24" xfId="3804"/>
    <cellStyle name="60% - Акцент5 3" xfId="546"/>
    <cellStyle name="60% - Акцент5 4" xfId="547"/>
    <cellStyle name="60% - Акцент5 5" xfId="548"/>
    <cellStyle name="60% - Акцент5 6" xfId="549"/>
    <cellStyle name="60% - Акцент5 7" xfId="550"/>
    <cellStyle name="60% - Акцент5 8" xfId="551"/>
    <cellStyle name="60% - Акцент5 9" xfId="552"/>
    <cellStyle name="60% — акцент6" xfId="553"/>
    <cellStyle name="60% - Акцент6 10" xfId="554"/>
    <cellStyle name="60% - Акцент6 11" xfId="555"/>
    <cellStyle name="60% - Акцент6 12" xfId="556"/>
    <cellStyle name="60% - Акцент6 13" xfId="557"/>
    <cellStyle name="60% - Акцент6 14" xfId="558"/>
    <cellStyle name="60% - Акцент6 15" xfId="559"/>
    <cellStyle name="60% - Акцент6 16" xfId="560"/>
    <cellStyle name="60% - Акцент6 17" xfId="561"/>
    <cellStyle name="60% - Акцент6 18" xfId="562"/>
    <cellStyle name="60% - Акцент6 19" xfId="563"/>
    <cellStyle name="60% - Акцент6 2" xfId="564"/>
    <cellStyle name="60% - Акцент6 2 2" xfId="565"/>
    <cellStyle name="60% - Акцент6 2 3" xfId="566"/>
    <cellStyle name="60% - Акцент6 2 4" xfId="567"/>
    <cellStyle name="60% - Акцент6 2 5" xfId="568"/>
    <cellStyle name="60% - Акцент6 2 6" xfId="569"/>
    <cellStyle name="60% - Акцент6 2 7" xfId="570"/>
    <cellStyle name="60% - Акцент6 2 8" xfId="571"/>
    <cellStyle name="60% - Акцент6 20" xfId="572"/>
    <cellStyle name="60% - Акцент6 21" xfId="573"/>
    <cellStyle name="60% - Акцент6 22" xfId="574"/>
    <cellStyle name="60% - Акцент6 23" xfId="575"/>
    <cellStyle name="60% - Акцент6 24" xfId="3805"/>
    <cellStyle name="60% - Акцент6 3" xfId="576"/>
    <cellStyle name="60% - Акцент6 4" xfId="577"/>
    <cellStyle name="60% - Акцент6 5" xfId="578"/>
    <cellStyle name="60% - Акцент6 6" xfId="579"/>
    <cellStyle name="60% - Акцент6 7" xfId="580"/>
    <cellStyle name="60% - Акцент6 8" xfId="581"/>
    <cellStyle name="60% - Акцент6 9" xfId="582"/>
    <cellStyle name="60% – Акцентування1" xfId="583"/>
    <cellStyle name="60% – Акцентування1 2" xfId="584"/>
    <cellStyle name="60% – Акцентування2" xfId="585"/>
    <cellStyle name="60% – Акцентування2 2" xfId="586"/>
    <cellStyle name="60% – Акцентування3" xfId="587"/>
    <cellStyle name="60% – Акцентування3 2" xfId="588"/>
    <cellStyle name="60% – Акцентування4" xfId="589"/>
    <cellStyle name="60% – Акцентування4 2" xfId="590"/>
    <cellStyle name="60% – Акцентування5" xfId="591"/>
    <cellStyle name="60% – Акцентування5 2" xfId="592"/>
    <cellStyle name="60% – Акцентування6" xfId="593"/>
    <cellStyle name="60% – Акцентування6 2" xfId="594"/>
    <cellStyle name="Accent1" xfId="595"/>
    <cellStyle name="Accent2" xfId="596"/>
    <cellStyle name="Accent3" xfId="597"/>
    <cellStyle name="Accent4" xfId="598"/>
    <cellStyle name="Accent5" xfId="599"/>
    <cellStyle name="Accent6" xfId="600"/>
    <cellStyle name="Bad" xfId="601"/>
    <cellStyle name="Calculation" xfId="602"/>
    <cellStyle name="Check Cell" xfId="603"/>
    <cellStyle name="Comma 2" xfId="604"/>
    <cellStyle name="Comma 2 2" xfId="605"/>
    <cellStyle name="Excel Built-in Normal" xfId="606"/>
    <cellStyle name="Excel Built-in Normal 2" xfId="3814"/>
    <cellStyle name="Excel Built-in Обычный 2" xfId="607"/>
    <cellStyle name="Explanatory Text" xfId="608"/>
    <cellStyle name="Good" xfId="609"/>
    <cellStyle name="Heading 1" xfId="610"/>
    <cellStyle name="Heading 2" xfId="611"/>
    <cellStyle name="Heading 3" xfId="612"/>
    <cellStyle name="Heading 4" xfId="613"/>
    <cellStyle name="Input" xfId="614"/>
    <cellStyle name="Linked Cell" xfId="615"/>
    <cellStyle name="Neutral" xfId="616"/>
    <cellStyle name="normal" xfId="617"/>
    <cellStyle name="Note" xfId="618"/>
    <cellStyle name="Output" xfId="619"/>
    <cellStyle name="Standard 2" xfId="620"/>
    <cellStyle name="Standard_Preisliste_BD_ab_01.10.2008" xfId="621"/>
    <cellStyle name="Style 1" xfId="622"/>
    <cellStyle name="Title" xfId="623"/>
    <cellStyle name="Total" xfId="624"/>
    <cellStyle name="Warning Text" xfId="625"/>
    <cellStyle name="Акцент1 2" xfId="626"/>
    <cellStyle name="Акцент1 2 2" xfId="627"/>
    <cellStyle name="Акцент1 2 2 2" xfId="628"/>
    <cellStyle name="Акцент1 2 3" xfId="629"/>
    <cellStyle name="Акцент1 2 3 2" xfId="630"/>
    <cellStyle name="Акцент1 2 4" xfId="631"/>
    <cellStyle name="Акцент1 2 5" xfId="632"/>
    <cellStyle name="Акцент1 2 6" xfId="633"/>
    <cellStyle name="Акцент1 2 7" xfId="634"/>
    <cellStyle name="Акцент1 2 8" xfId="635"/>
    <cellStyle name="Акцент1 3" xfId="636"/>
    <cellStyle name="Акцент1 3 2" xfId="637"/>
    <cellStyle name="Акцент1 3 3" xfId="638"/>
    <cellStyle name="Акцент1 4" xfId="639"/>
    <cellStyle name="Акцент1 4 2" xfId="640"/>
    <cellStyle name="Акцент1 5" xfId="641"/>
    <cellStyle name="Акцент2 2" xfId="642"/>
    <cellStyle name="Акцент2 2 2" xfId="643"/>
    <cellStyle name="Акцент2 2 2 2" xfId="644"/>
    <cellStyle name="Акцент2 2 3" xfId="645"/>
    <cellStyle name="Акцент2 2 3 2" xfId="646"/>
    <cellStyle name="Акцент2 2 4" xfId="647"/>
    <cellStyle name="Акцент2 2 5" xfId="648"/>
    <cellStyle name="Акцент2 2 6" xfId="649"/>
    <cellStyle name="Акцент2 2 7" xfId="650"/>
    <cellStyle name="Акцент2 2 8" xfId="651"/>
    <cellStyle name="Акцент2 3" xfId="652"/>
    <cellStyle name="Акцент2 3 2" xfId="653"/>
    <cellStyle name="Акцент2 3 3" xfId="654"/>
    <cellStyle name="Акцент2 4" xfId="655"/>
    <cellStyle name="Акцент2 4 2" xfId="656"/>
    <cellStyle name="Акцент2 5" xfId="657"/>
    <cellStyle name="Акцент3 2" xfId="658"/>
    <cellStyle name="Акцент3 2 2" xfId="659"/>
    <cellStyle name="Акцент3 2 2 2" xfId="660"/>
    <cellStyle name="Акцент3 2 3" xfId="661"/>
    <cellStyle name="Акцент3 2 3 2" xfId="662"/>
    <cellStyle name="Акцент3 2 4" xfId="663"/>
    <cellStyle name="Акцент3 2 5" xfId="664"/>
    <cellStyle name="Акцент3 2 6" xfId="665"/>
    <cellStyle name="Акцент3 2 7" xfId="666"/>
    <cellStyle name="Акцент3 2 8" xfId="667"/>
    <cellStyle name="Акцент3 3" xfId="668"/>
    <cellStyle name="Акцент3 3 2" xfId="669"/>
    <cellStyle name="Акцент3 3 3" xfId="670"/>
    <cellStyle name="Акцент3 4" xfId="671"/>
    <cellStyle name="Акцент3 4 2" xfId="672"/>
    <cellStyle name="Акцент3 5" xfId="673"/>
    <cellStyle name="Акцент4 2" xfId="674"/>
    <cellStyle name="Акцент4 2 2" xfId="675"/>
    <cellStyle name="Акцент4 2 2 2" xfId="676"/>
    <cellStyle name="Акцент4 2 3" xfId="677"/>
    <cellStyle name="Акцент4 2 3 2" xfId="678"/>
    <cellStyle name="Акцент4 2 4" xfId="679"/>
    <cellStyle name="Акцент4 2 5" xfId="680"/>
    <cellStyle name="Акцент4 2 6" xfId="681"/>
    <cellStyle name="Акцент4 2 7" xfId="682"/>
    <cellStyle name="Акцент4 2 8" xfId="683"/>
    <cellStyle name="Акцент4 3" xfId="684"/>
    <cellStyle name="Акцент4 3 2" xfId="685"/>
    <cellStyle name="Акцент4 3 3" xfId="686"/>
    <cellStyle name="Акцент4 4" xfId="687"/>
    <cellStyle name="Акцент4 4 2" xfId="688"/>
    <cellStyle name="Акцент4 5" xfId="689"/>
    <cellStyle name="Акцент5 2" xfId="690"/>
    <cellStyle name="Акцент5 2 2" xfId="691"/>
    <cellStyle name="Акцент5 2 2 2" xfId="692"/>
    <cellStyle name="Акцент5 2 3" xfId="693"/>
    <cellStyle name="Акцент5 2 3 2" xfId="694"/>
    <cellStyle name="Акцент5 2 4" xfId="695"/>
    <cellStyle name="Акцент5 2 5" xfId="696"/>
    <cellStyle name="Акцент5 2 6" xfId="697"/>
    <cellStyle name="Акцент5 2 7" xfId="698"/>
    <cellStyle name="Акцент5 2 8" xfId="699"/>
    <cellStyle name="Акцент5 3" xfId="700"/>
    <cellStyle name="Акцент5 3 2" xfId="701"/>
    <cellStyle name="Акцент5 3 3" xfId="702"/>
    <cellStyle name="Акцент5 4" xfId="703"/>
    <cellStyle name="Акцент5 4 2" xfId="704"/>
    <cellStyle name="Акцент5 5" xfId="705"/>
    <cellStyle name="Акцент6 2" xfId="706"/>
    <cellStyle name="Акцент6 2 2" xfId="707"/>
    <cellStyle name="Акцент6 2 2 2" xfId="708"/>
    <cellStyle name="Акцент6 2 3" xfId="709"/>
    <cellStyle name="Акцент6 2 3 2" xfId="710"/>
    <cellStyle name="Акцент6 2 4" xfId="711"/>
    <cellStyle name="Акцент6 2 5" xfId="712"/>
    <cellStyle name="Акцент6 2 6" xfId="713"/>
    <cellStyle name="Акцент6 2 7" xfId="714"/>
    <cellStyle name="Акцент6 2 8" xfId="715"/>
    <cellStyle name="Акцент6 3" xfId="716"/>
    <cellStyle name="Акцент6 3 2" xfId="717"/>
    <cellStyle name="Акцент6 3 3" xfId="718"/>
    <cellStyle name="Акцент6 4" xfId="719"/>
    <cellStyle name="Акцент6 4 2" xfId="720"/>
    <cellStyle name="Акцент6 5" xfId="721"/>
    <cellStyle name="Акцентування1" xfId="722"/>
    <cellStyle name="Акцентування1 2" xfId="723"/>
    <cellStyle name="Акцентування2" xfId="724"/>
    <cellStyle name="Акцентування2 2" xfId="725"/>
    <cellStyle name="Акцентування3" xfId="726"/>
    <cellStyle name="Акцентування3 2" xfId="727"/>
    <cellStyle name="Акцентування4" xfId="728"/>
    <cellStyle name="Акцентування4 2" xfId="729"/>
    <cellStyle name="Акцентування5" xfId="730"/>
    <cellStyle name="Акцентування5 2" xfId="731"/>
    <cellStyle name="Акцентування6" xfId="732"/>
    <cellStyle name="Акцентування6 2" xfId="733"/>
    <cellStyle name="Ввід" xfId="734"/>
    <cellStyle name="Ввід 2" xfId="735"/>
    <cellStyle name="Ввод  2" xfId="736"/>
    <cellStyle name="Ввод  2 2" xfId="737"/>
    <cellStyle name="Ввод  2 3" xfId="738"/>
    <cellStyle name="Ввод  2 4" xfId="739"/>
    <cellStyle name="Ввод  2 5" xfId="740"/>
    <cellStyle name="Ввод  2 6" xfId="741"/>
    <cellStyle name="Ввод  2 7" xfId="742"/>
    <cellStyle name="Ввод  2 8" xfId="743"/>
    <cellStyle name="Ввод  3" xfId="744"/>
    <cellStyle name="Ввод  4" xfId="745"/>
    <cellStyle name="Ввод  5" xfId="746"/>
    <cellStyle name="Вывод 2" xfId="747"/>
    <cellStyle name="Вывод 2 2" xfId="748"/>
    <cellStyle name="Вывод 2 2 2" xfId="749"/>
    <cellStyle name="Вывод 2 3" xfId="750"/>
    <cellStyle name="Вывод 2 3 2" xfId="751"/>
    <cellStyle name="Вывод 2 4" xfId="752"/>
    <cellStyle name="Вывод 2 5" xfId="753"/>
    <cellStyle name="Вывод 2 6" xfId="754"/>
    <cellStyle name="Вывод 2 7" xfId="755"/>
    <cellStyle name="Вывод 2 8" xfId="756"/>
    <cellStyle name="Вывод 3" xfId="757"/>
    <cellStyle name="Вывод 3 2" xfId="758"/>
    <cellStyle name="Вывод 3 3" xfId="759"/>
    <cellStyle name="Вывод 4" xfId="760"/>
    <cellStyle name="Вывод 4 2" xfId="761"/>
    <cellStyle name="Вывод 5" xfId="762"/>
    <cellStyle name="Вычисление 2" xfId="763"/>
    <cellStyle name="Вычисление 2 2" xfId="764"/>
    <cellStyle name="Вычисление 2 2 2" xfId="765"/>
    <cellStyle name="Вычисление 2 3" xfId="766"/>
    <cellStyle name="Вычисление 2 3 2" xfId="767"/>
    <cellStyle name="Вычисление 2 4" xfId="768"/>
    <cellStyle name="Вычисление 2 5" xfId="769"/>
    <cellStyle name="Вычисление 2 6" xfId="770"/>
    <cellStyle name="Вычисление 2 7" xfId="771"/>
    <cellStyle name="Вычисление 2 8" xfId="772"/>
    <cellStyle name="Вычисление 3" xfId="773"/>
    <cellStyle name="Вычисление 3 2" xfId="774"/>
    <cellStyle name="Вычисление 3 3" xfId="775"/>
    <cellStyle name="Вычисление 4" xfId="776"/>
    <cellStyle name="Вычисление 4 2" xfId="777"/>
    <cellStyle name="Вычисление 5" xfId="778"/>
    <cellStyle name="Гиперссылка 2" xfId="779"/>
    <cellStyle name="Гиперссылка 2 2" xfId="780"/>
    <cellStyle name="Гиперссылка 2 2 2" xfId="3806"/>
    <cellStyle name="Гиперссылка 2 3" xfId="781"/>
    <cellStyle name="Денежный 2" xfId="782"/>
    <cellStyle name="Денежный 2 2" xfId="783"/>
    <cellStyle name="Денежный 2 2 10" xfId="784"/>
    <cellStyle name="Денежный 2 2 11" xfId="785"/>
    <cellStyle name="Денежный 2 2 12" xfId="786"/>
    <cellStyle name="Денежный 2 2 13" xfId="787"/>
    <cellStyle name="Денежный 2 2 14" xfId="788"/>
    <cellStyle name="Денежный 2 2 15" xfId="789"/>
    <cellStyle name="Денежный 2 2 2" xfId="790"/>
    <cellStyle name="Денежный 2 2 2 10" xfId="791"/>
    <cellStyle name="Денежный 2 2 2 2" xfId="792"/>
    <cellStyle name="Денежный 2 2 2 3" xfId="793"/>
    <cellStyle name="Денежный 2 2 2 4" xfId="794"/>
    <cellStyle name="Денежный 2 2 2 5" xfId="795"/>
    <cellStyle name="Денежный 2 2 2 6" xfId="796"/>
    <cellStyle name="Денежный 2 2 2 7" xfId="797"/>
    <cellStyle name="Денежный 2 2 2 8" xfId="798"/>
    <cellStyle name="Денежный 2 2 2 9" xfId="799"/>
    <cellStyle name="Денежный 2 2 3" xfId="800"/>
    <cellStyle name="Денежный 2 2 3 10" xfId="801"/>
    <cellStyle name="Денежный 2 2 3 2" xfId="802"/>
    <cellStyle name="Денежный 2 2 3 3" xfId="803"/>
    <cellStyle name="Денежный 2 2 3 4" xfId="804"/>
    <cellStyle name="Денежный 2 2 3 5" xfId="805"/>
    <cellStyle name="Денежный 2 2 3 6" xfId="806"/>
    <cellStyle name="Денежный 2 2 3 7" xfId="807"/>
    <cellStyle name="Денежный 2 2 3 8" xfId="808"/>
    <cellStyle name="Денежный 2 2 3 9" xfId="809"/>
    <cellStyle name="Денежный 2 2 4" xfId="810"/>
    <cellStyle name="Денежный 2 2 4 10" xfId="811"/>
    <cellStyle name="Денежный 2 2 4 2" xfId="812"/>
    <cellStyle name="Денежный 2 2 4 3" xfId="813"/>
    <cellStyle name="Денежный 2 2 4 4" xfId="814"/>
    <cellStyle name="Денежный 2 2 4 5" xfId="815"/>
    <cellStyle name="Денежный 2 2 4 6" xfId="816"/>
    <cellStyle name="Денежный 2 2 4 7" xfId="817"/>
    <cellStyle name="Денежный 2 2 4 8" xfId="818"/>
    <cellStyle name="Денежный 2 2 4 9" xfId="819"/>
    <cellStyle name="Денежный 2 2 5" xfId="820"/>
    <cellStyle name="Денежный 2 2 5 10" xfId="821"/>
    <cellStyle name="Денежный 2 2 5 2" xfId="822"/>
    <cellStyle name="Денежный 2 2 5 3" xfId="823"/>
    <cellStyle name="Денежный 2 2 5 4" xfId="824"/>
    <cellStyle name="Денежный 2 2 5 5" xfId="825"/>
    <cellStyle name="Денежный 2 2 5 6" xfId="826"/>
    <cellStyle name="Денежный 2 2 5 7" xfId="827"/>
    <cellStyle name="Денежный 2 2 5 8" xfId="828"/>
    <cellStyle name="Денежный 2 2 5 9" xfId="829"/>
    <cellStyle name="Денежный 2 2 6" xfId="830"/>
    <cellStyle name="Денежный 2 2 6 10" xfId="831"/>
    <cellStyle name="Денежный 2 2 6 2" xfId="832"/>
    <cellStyle name="Денежный 2 2 6 3" xfId="833"/>
    <cellStyle name="Денежный 2 2 6 4" xfId="834"/>
    <cellStyle name="Денежный 2 2 6 5" xfId="835"/>
    <cellStyle name="Денежный 2 2 6 6" xfId="836"/>
    <cellStyle name="Денежный 2 2 6 7" xfId="837"/>
    <cellStyle name="Денежный 2 2 6 8" xfId="838"/>
    <cellStyle name="Денежный 2 2 6 9" xfId="839"/>
    <cellStyle name="Денежный 2 2 7" xfId="840"/>
    <cellStyle name="Денежный 2 2 8" xfId="841"/>
    <cellStyle name="Денежный 2 2 9" xfId="842"/>
    <cellStyle name="Денежный 2 3" xfId="843"/>
    <cellStyle name="Денежный 2 3 10" xfId="844"/>
    <cellStyle name="Денежный 2 3 11" xfId="845"/>
    <cellStyle name="Денежный 2 3 12" xfId="846"/>
    <cellStyle name="Денежный 2 3 13" xfId="847"/>
    <cellStyle name="Денежный 2 3 14" xfId="848"/>
    <cellStyle name="Денежный 2 3 15" xfId="849"/>
    <cellStyle name="Денежный 2 3 2" xfId="850"/>
    <cellStyle name="Денежный 2 3 2 10" xfId="851"/>
    <cellStyle name="Денежный 2 3 2 2" xfId="852"/>
    <cellStyle name="Денежный 2 3 2 3" xfId="853"/>
    <cellStyle name="Денежный 2 3 2 4" xfId="854"/>
    <cellStyle name="Денежный 2 3 2 5" xfId="855"/>
    <cellStyle name="Денежный 2 3 2 6" xfId="856"/>
    <cellStyle name="Денежный 2 3 2 7" xfId="857"/>
    <cellStyle name="Денежный 2 3 2 8" xfId="858"/>
    <cellStyle name="Денежный 2 3 2 9" xfId="859"/>
    <cellStyle name="Денежный 2 3 3" xfId="860"/>
    <cellStyle name="Денежный 2 3 3 10" xfId="861"/>
    <cellStyle name="Денежный 2 3 3 2" xfId="862"/>
    <cellStyle name="Денежный 2 3 3 3" xfId="863"/>
    <cellStyle name="Денежный 2 3 3 4" xfId="864"/>
    <cellStyle name="Денежный 2 3 3 5" xfId="865"/>
    <cellStyle name="Денежный 2 3 3 6" xfId="866"/>
    <cellStyle name="Денежный 2 3 3 7" xfId="867"/>
    <cellStyle name="Денежный 2 3 3 8" xfId="868"/>
    <cellStyle name="Денежный 2 3 3 9" xfId="869"/>
    <cellStyle name="Денежный 2 3 4" xfId="870"/>
    <cellStyle name="Денежный 2 3 4 10" xfId="871"/>
    <cellStyle name="Денежный 2 3 4 2" xfId="872"/>
    <cellStyle name="Денежный 2 3 4 3" xfId="873"/>
    <cellStyle name="Денежный 2 3 4 4" xfId="874"/>
    <cellStyle name="Денежный 2 3 4 5" xfId="875"/>
    <cellStyle name="Денежный 2 3 4 6" xfId="876"/>
    <cellStyle name="Денежный 2 3 4 7" xfId="877"/>
    <cellStyle name="Денежный 2 3 4 8" xfId="878"/>
    <cellStyle name="Денежный 2 3 4 9" xfId="879"/>
    <cellStyle name="Денежный 2 3 5" xfId="880"/>
    <cellStyle name="Денежный 2 3 5 10" xfId="881"/>
    <cellStyle name="Денежный 2 3 5 2" xfId="882"/>
    <cellStyle name="Денежный 2 3 5 3" xfId="883"/>
    <cellStyle name="Денежный 2 3 5 4" xfId="884"/>
    <cellStyle name="Денежный 2 3 5 5" xfId="885"/>
    <cellStyle name="Денежный 2 3 5 6" xfId="886"/>
    <cellStyle name="Денежный 2 3 5 7" xfId="887"/>
    <cellStyle name="Денежный 2 3 5 8" xfId="888"/>
    <cellStyle name="Денежный 2 3 5 9" xfId="889"/>
    <cellStyle name="Денежный 2 3 6" xfId="890"/>
    <cellStyle name="Денежный 2 3 6 10" xfId="891"/>
    <cellStyle name="Денежный 2 3 6 2" xfId="892"/>
    <cellStyle name="Денежный 2 3 6 3" xfId="893"/>
    <cellStyle name="Денежный 2 3 6 4" xfId="894"/>
    <cellStyle name="Денежный 2 3 6 5" xfId="895"/>
    <cellStyle name="Денежный 2 3 6 6" xfId="896"/>
    <cellStyle name="Денежный 2 3 6 7" xfId="897"/>
    <cellStyle name="Денежный 2 3 6 8" xfId="898"/>
    <cellStyle name="Денежный 2 3 6 9" xfId="899"/>
    <cellStyle name="Денежный 2 3 7" xfId="900"/>
    <cellStyle name="Денежный 2 3 8" xfId="901"/>
    <cellStyle name="Денежный 2 3 9" xfId="902"/>
    <cellStyle name="Денежный 2 4" xfId="903"/>
    <cellStyle name="Денежный 2 4 10" xfId="904"/>
    <cellStyle name="Денежный 2 4 11" xfId="905"/>
    <cellStyle name="Денежный 2 4 12" xfId="906"/>
    <cellStyle name="Денежный 2 4 13" xfId="907"/>
    <cellStyle name="Денежный 2 4 14" xfId="908"/>
    <cellStyle name="Денежный 2 4 15" xfId="909"/>
    <cellStyle name="Денежный 2 4 2" xfId="910"/>
    <cellStyle name="Денежный 2 4 2 10" xfId="911"/>
    <cellStyle name="Денежный 2 4 2 2" xfId="912"/>
    <cellStyle name="Денежный 2 4 2 3" xfId="913"/>
    <cellStyle name="Денежный 2 4 2 4" xfId="914"/>
    <cellStyle name="Денежный 2 4 2 5" xfId="915"/>
    <cellStyle name="Денежный 2 4 2 6" xfId="916"/>
    <cellStyle name="Денежный 2 4 2 7" xfId="917"/>
    <cellStyle name="Денежный 2 4 2 8" xfId="918"/>
    <cellStyle name="Денежный 2 4 2 9" xfId="919"/>
    <cellStyle name="Денежный 2 4 3" xfId="920"/>
    <cellStyle name="Денежный 2 4 3 10" xfId="921"/>
    <cellStyle name="Денежный 2 4 3 2" xfId="922"/>
    <cellStyle name="Денежный 2 4 3 3" xfId="923"/>
    <cellStyle name="Денежный 2 4 3 4" xfId="924"/>
    <cellStyle name="Денежный 2 4 3 5" xfId="925"/>
    <cellStyle name="Денежный 2 4 3 6" xfId="926"/>
    <cellStyle name="Денежный 2 4 3 7" xfId="927"/>
    <cellStyle name="Денежный 2 4 3 8" xfId="928"/>
    <cellStyle name="Денежный 2 4 3 9" xfId="929"/>
    <cellStyle name="Денежный 2 4 4" xfId="930"/>
    <cellStyle name="Денежный 2 4 4 10" xfId="931"/>
    <cellStyle name="Денежный 2 4 4 2" xfId="932"/>
    <cellStyle name="Денежный 2 4 4 3" xfId="933"/>
    <cellStyle name="Денежный 2 4 4 4" xfId="934"/>
    <cellStyle name="Денежный 2 4 4 5" xfId="935"/>
    <cellStyle name="Денежный 2 4 4 6" xfId="936"/>
    <cellStyle name="Денежный 2 4 4 7" xfId="937"/>
    <cellStyle name="Денежный 2 4 4 8" xfId="938"/>
    <cellStyle name="Денежный 2 4 4 9" xfId="939"/>
    <cellStyle name="Денежный 2 4 5" xfId="940"/>
    <cellStyle name="Денежный 2 4 5 10" xfId="941"/>
    <cellStyle name="Денежный 2 4 5 2" xfId="942"/>
    <cellStyle name="Денежный 2 4 5 3" xfId="943"/>
    <cellStyle name="Денежный 2 4 5 4" xfId="944"/>
    <cellStyle name="Денежный 2 4 5 5" xfId="945"/>
    <cellStyle name="Денежный 2 4 5 6" xfId="946"/>
    <cellStyle name="Денежный 2 4 5 7" xfId="947"/>
    <cellStyle name="Денежный 2 4 5 8" xfId="948"/>
    <cellStyle name="Денежный 2 4 5 9" xfId="949"/>
    <cellStyle name="Денежный 2 4 6" xfId="950"/>
    <cellStyle name="Денежный 2 4 6 10" xfId="951"/>
    <cellStyle name="Денежный 2 4 6 2" xfId="952"/>
    <cellStyle name="Денежный 2 4 6 3" xfId="953"/>
    <cellStyle name="Денежный 2 4 6 4" xfId="954"/>
    <cellStyle name="Денежный 2 4 6 5" xfId="955"/>
    <cellStyle name="Денежный 2 4 6 6" xfId="956"/>
    <cellStyle name="Денежный 2 4 6 7" xfId="957"/>
    <cellStyle name="Денежный 2 4 6 8" xfId="958"/>
    <cellStyle name="Денежный 2 4 6 9" xfId="959"/>
    <cellStyle name="Денежный 2 4 7" xfId="960"/>
    <cellStyle name="Денежный 2 4 8" xfId="961"/>
    <cellStyle name="Денежный 2 4 9" xfId="962"/>
    <cellStyle name="Денежный 2 5" xfId="963"/>
    <cellStyle name="Денежный 2 5 10" xfId="964"/>
    <cellStyle name="Денежный 2 5 11" xfId="965"/>
    <cellStyle name="Денежный 2 5 12" xfId="966"/>
    <cellStyle name="Денежный 2 5 13" xfId="967"/>
    <cellStyle name="Денежный 2 5 14" xfId="968"/>
    <cellStyle name="Денежный 2 5 15" xfId="969"/>
    <cellStyle name="Денежный 2 5 2" xfId="970"/>
    <cellStyle name="Денежный 2 5 2 10" xfId="971"/>
    <cellStyle name="Денежный 2 5 2 2" xfId="972"/>
    <cellStyle name="Денежный 2 5 2 3" xfId="973"/>
    <cellStyle name="Денежный 2 5 2 4" xfId="974"/>
    <cellStyle name="Денежный 2 5 2 5" xfId="975"/>
    <cellStyle name="Денежный 2 5 2 6" xfId="976"/>
    <cellStyle name="Денежный 2 5 2 7" xfId="977"/>
    <cellStyle name="Денежный 2 5 2 8" xfId="978"/>
    <cellStyle name="Денежный 2 5 2 9" xfId="979"/>
    <cellStyle name="Денежный 2 5 3" xfId="980"/>
    <cellStyle name="Денежный 2 5 3 10" xfId="981"/>
    <cellStyle name="Денежный 2 5 3 2" xfId="982"/>
    <cellStyle name="Денежный 2 5 3 3" xfId="983"/>
    <cellStyle name="Денежный 2 5 3 4" xfId="984"/>
    <cellStyle name="Денежный 2 5 3 5" xfId="985"/>
    <cellStyle name="Денежный 2 5 3 6" xfId="986"/>
    <cellStyle name="Денежный 2 5 3 7" xfId="987"/>
    <cellStyle name="Денежный 2 5 3 8" xfId="988"/>
    <cellStyle name="Денежный 2 5 3 9" xfId="989"/>
    <cellStyle name="Денежный 2 5 4" xfId="990"/>
    <cellStyle name="Денежный 2 5 4 10" xfId="991"/>
    <cellStyle name="Денежный 2 5 4 2" xfId="992"/>
    <cellStyle name="Денежный 2 5 4 3" xfId="993"/>
    <cellStyle name="Денежный 2 5 4 4" xfId="994"/>
    <cellStyle name="Денежный 2 5 4 5" xfId="995"/>
    <cellStyle name="Денежный 2 5 4 6" xfId="996"/>
    <cellStyle name="Денежный 2 5 4 7" xfId="997"/>
    <cellStyle name="Денежный 2 5 4 8" xfId="998"/>
    <cellStyle name="Денежный 2 5 4 9" xfId="999"/>
    <cellStyle name="Денежный 2 5 5" xfId="1000"/>
    <cellStyle name="Денежный 2 5 5 10" xfId="1001"/>
    <cellStyle name="Денежный 2 5 5 2" xfId="1002"/>
    <cellStyle name="Денежный 2 5 5 3" xfId="1003"/>
    <cellStyle name="Денежный 2 5 5 4" xfId="1004"/>
    <cellStyle name="Денежный 2 5 5 5" xfId="1005"/>
    <cellStyle name="Денежный 2 5 5 6" xfId="1006"/>
    <cellStyle name="Денежный 2 5 5 7" xfId="1007"/>
    <cellStyle name="Денежный 2 5 5 8" xfId="1008"/>
    <cellStyle name="Денежный 2 5 5 9" xfId="1009"/>
    <cellStyle name="Денежный 2 5 6" xfId="1010"/>
    <cellStyle name="Денежный 2 5 6 10" xfId="1011"/>
    <cellStyle name="Денежный 2 5 6 2" xfId="1012"/>
    <cellStyle name="Денежный 2 5 6 3" xfId="1013"/>
    <cellStyle name="Денежный 2 5 6 4" xfId="1014"/>
    <cellStyle name="Денежный 2 5 6 5" xfId="1015"/>
    <cellStyle name="Денежный 2 5 6 6" xfId="1016"/>
    <cellStyle name="Денежный 2 5 6 7" xfId="1017"/>
    <cellStyle name="Денежный 2 5 6 8" xfId="1018"/>
    <cellStyle name="Денежный 2 5 6 9" xfId="1019"/>
    <cellStyle name="Денежный 2 5 7" xfId="1020"/>
    <cellStyle name="Денежный 2 5 8" xfId="1021"/>
    <cellStyle name="Денежный 2 5 9" xfId="1022"/>
    <cellStyle name="Добре" xfId="1023"/>
    <cellStyle name="Добре 2" xfId="1024"/>
    <cellStyle name="Заголовок 1 2" xfId="1025"/>
    <cellStyle name="Заголовок 1 2 2" xfId="1026"/>
    <cellStyle name="Заголовок 1 2 2 2" xfId="1027"/>
    <cellStyle name="Заголовок 1 2 3" xfId="1028"/>
    <cellStyle name="Заголовок 1 2 3 2" xfId="1029"/>
    <cellStyle name="Заголовок 1 2 4" xfId="1030"/>
    <cellStyle name="Заголовок 1 2 5" xfId="1031"/>
    <cellStyle name="Заголовок 1 2 6" xfId="1032"/>
    <cellStyle name="Заголовок 1 2 7" xfId="1033"/>
    <cellStyle name="Заголовок 1 2 8" xfId="1034"/>
    <cellStyle name="Заголовок 1 3" xfId="1035"/>
    <cellStyle name="Заголовок 1 3 2" xfId="1036"/>
    <cellStyle name="Заголовок 1 3 3" xfId="1037"/>
    <cellStyle name="Заголовок 1 4" xfId="1038"/>
    <cellStyle name="Заголовок 1 4 2" xfId="1039"/>
    <cellStyle name="Заголовок 1 5" xfId="1040"/>
    <cellStyle name="Заголовок 2 2" xfId="1041"/>
    <cellStyle name="Заголовок 2 2 2" xfId="1042"/>
    <cellStyle name="Заголовок 2 2 2 2" xfId="1043"/>
    <cellStyle name="Заголовок 2 2 3" xfId="1044"/>
    <cellStyle name="Заголовок 2 2 3 2" xfId="1045"/>
    <cellStyle name="Заголовок 2 2 4" xfId="1046"/>
    <cellStyle name="Заголовок 2 2 5" xfId="1047"/>
    <cellStyle name="Заголовок 2 2 6" xfId="1048"/>
    <cellStyle name="Заголовок 2 2 7" xfId="1049"/>
    <cellStyle name="Заголовок 2 2 8" xfId="1050"/>
    <cellStyle name="Заголовок 2 3" xfId="1051"/>
    <cellStyle name="Заголовок 2 3 2" xfId="1052"/>
    <cellStyle name="Заголовок 2 3 3" xfId="1053"/>
    <cellStyle name="Заголовок 2 4" xfId="1054"/>
    <cellStyle name="Заголовок 2 4 2" xfId="1055"/>
    <cellStyle name="Заголовок 2 5" xfId="1056"/>
    <cellStyle name="Заголовок 3 2" xfId="1057"/>
    <cellStyle name="Заголовок 3 2 2" xfId="1058"/>
    <cellStyle name="Заголовок 3 2 2 2" xfId="1059"/>
    <cellStyle name="Заголовок 3 2 3" xfId="1060"/>
    <cellStyle name="Заголовок 3 2 3 2" xfId="1061"/>
    <cellStyle name="Заголовок 3 2 4" xfId="1062"/>
    <cellStyle name="Заголовок 3 2 5" xfId="1063"/>
    <cellStyle name="Заголовок 3 2 6" xfId="1064"/>
    <cellStyle name="Заголовок 3 2 7" xfId="1065"/>
    <cellStyle name="Заголовок 3 2 8" xfId="1066"/>
    <cellStyle name="Заголовок 3 3" xfId="1067"/>
    <cellStyle name="Заголовок 3 3 2" xfId="1068"/>
    <cellStyle name="Заголовок 3 3 3" xfId="1069"/>
    <cellStyle name="Заголовок 3 4" xfId="1070"/>
    <cellStyle name="Заголовок 3 4 2" xfId="1071"/>
    <cellStyle name="Заголовок 3 5" xfId="1072"/>
    <cellStyle name="Заголовок 4 2" xfId="1073"/>
    <cellStyle name="Заголовок 4 2 2" xfId="1074"/>
    <cellStyle name="Заголовок 4 2 2 2" xfId="1075"/>
    <cellStyle name="Заголовок 4 2 3" xfId="1076"/>
    <cellStyle name="Заголовок 4 2 3 2" xfId="1077"/>
    <cellStyle name="Заголовок 4 2 4" xfId="1078"/>
    <cellStyle name="Заголовок 4 2 5" xfId="1079"/>
    <cellStyle name="Заголовок 4 2 6" xfId="1080"/>
    <cellStyle name="Заголовок 4 2 7" xfId="1081"/>
    <cellStyle name="Заголовок 4 2 8" xfId="1082"/>
    <cellStyle name="Заголовок 4 3" xfId="1083"/>
    <cellStyle name="Заголовок 4 3 2" xfId="1084"/>
    <cellStyle name="Заголовок 4 3 3" xfId="1085"/>
    <cellStyle name="Заголовок 4 4" xfId="1086"/>
    <cellStyle name="Заголовок 4 4 2" xfId="1087"/>
    <cellStyle name="Заголовок 4 5" xfId="1088"/>
    <cellStyle name="Звичайний 10" xfId="1089"/>
    <cellStyle name="Звичайний 11" xfId="1090"/>
    <cellStyle name="Звичайний 12" xfId="1091"/>
    <cellStyle name="Звичайний 13" xfId="1092"/>
    <cellStyle name="Звичайний 14" xfId="1093"/>
    <cellStyle name="Звичайний 15" xfId="1094"/>
    <cellStyle name="Звичайний 16" xfId="1095"/>
    <cellStyle name="Звичайний 17" xfId="1096"/>
    <cellStyle name="Звичайний 18" xfId="1097"/>
    <cellStyle name="Звичайний 19" xfId="1098"/>
    <cellStyle name="Звичайний 2" xfId="1099"/>
    <cellStyle name="Звичайний 2 2" xfId="1100"/>
    <cellStyle name="Звичайний 20" xfId="1101"/>
    <cellStyle name="Звичайний 3" xfId="1102"/>
    <cellStyle name="Звичайний 4" xfId="1103"/>
    <cellStyle name="Звичайний 5" xfId="1104"/>
    <cellStyle name="Звичайний 6" xfId="1105"/>
    <cellStyle name="Звичайний 7" xfId="1106"/>
    <cellStyle name="Звичайний 8" xfId="1107"/>
    <cellStyle name="Звичайний 9" xfId="1108"/>
    <cellStyle name="Звичайний_doc_6_zatv" xfId="1109"/>
    <cellStyle name="Зв'язана клітинка" xfId="1110"/>
    <cellStyle name="Зв'язана клітинка 2" xfId="1111"/>
    <cellStyle name="Итог 2" xfId="1112"/>
    <cellStyle name="Итог 2 2" xfId="1113"/>
    <cellStyle name="Итог 2 2 2" xfId="1114"/>
    <cellStyle name="Итог 2 3" xfId="1115"/>
    <cellStyle name="Итог 2 3 2" xfId="1116"/>
    <cellStyle name="Итог 2 4" xfId="1117"/>
    <cellStyle name="Итог 2 5" xfId="1118"/>
    <cellStyle name="Итог 2 6" xfId="1119"/>
    <cellStyle name="Итог 2 7" xfId="1120"/>
    <cellStyle name="Итог 2 8" xfId="1121"/>
    <cellStyle name="Итог 3" xfId="1122"/>
    <cellStyle name="Итог 3 2" xfId="1123"/>
    <cellStyle name="Итог 3 3" xfId="1124"/>
    <cellStyle name="Итог 4" xfId="1125"/>
    <cellStyle name="Итог 4 2" xfId="1126"/>
    <cellStyle name="Итог 5" xfId="1127"/>
    <cellStyle name="Контрольна клітинка" xfId="1128"/>
    <cellStyle name="Контрольна клітинка 2" xfId="1129"/>
    <cellStyle name="Контрольная ячейка 2" xfId="1130"/>
    <cellStyle name="Контрольная ячейка 2 2" xfId="1131"/>
    <cellStyle name="Контрольная ячейка 2 2 2" xfId="1132"/>
    <cellStyle name="Контрольная ячейка 2 3" xfId="1133"/>
    <cellStyle name="Контрольная ячейка 2 3 2" xfId="1134"/>
    <cellStyle name="Контрольная ячейка 2 4" xfId="1135"/>
    <cellStyle name="Контрольная ячейка 2 5" xfId="1136"/>
    <cellStyle name="Контрольная ячейка 2 6" xfId="1137"/>
    <cellStyle name="Контрольная ячейка 2 7" xfId="1138"/>
    <cellStyle name="Контрольная ячейка 2 8" xfId="1139"/>
    <cellStyle name="Контрольная ячейка 3" xfId="1140"/>
    <cellStyle name="Контрольная ячейка 3 2" xfId="1141"/>
    <cellStyle name="Контрольная ячейка 3 3" xfId="1142"/>
    <cellStyle name="Контрольная ячейка 4" xfId="1143"/>
    <cellStyle name="Контрольная ячейка 4 2" xfId="1144"/>
    <cellStyle name="Контрольная ячейка 5" xfId="1145"/>
    <cellStyle name="Назва" xfId="1146"/>
    <cellStyle name="Назва 2" xfId="1147"/>
    <cellStyle name="Название 2" xfId="1148"/>
    <cellStyle name="Название 2 2" xfId="1149"/>
    <cellStyle name="Название 2 2 2" xfId="1150"/>
    <cellStyle name="Название 2 3" xfId="1151"/>
    <cellStyle name="Название 2 3 2" xfId="1152"/>
    <cellStyle name="Название 2 4" xfId="1153"/>
    <cellStyle name="Название 2 5" xfId="1154"/>
    <cellStyle name="Название 2 6" xfId="1155"/>
    <cellStyle name="Название 2 7" xfId="1156"/>
    <cellStyle name="Название 2 8" xfId="1157"/>
    <cellStyle name="Название 3" xfId="1158"/>
    <cellStyle name="Название 3 2" xfId="1159"/>
    <cellStyle name="Название 3 3" xfId="1160"/>
    <cellStyle name="Название 4" xfId="1161"/>
    <cellStyle name="Название 4 2" xfId="1162"/>
    <cellStyle name="Нейтральный 2" xfId="1163"/>
    <cellStyle name="Нейтральный 2 2" xfId="1164"/>
    <cellStyle name="Нейтральный 2 2 2" xfId="1165"/>
    <cellStyle name="Нейтральный 2 3" xfId="1166"/>
    <cellStyle name="Нейтральный 2 3 2" xfId="1167"/>
    <cellStyle name="Нейтральный 2 4" xfId="1168"/>
    <cellStyle name="Нейтральный 2 5" xfId="1169"/>
    <cellStyle name="Нейтральный 2 6" xfId="1170"/>
    <cellStyle name="Нейтральный 2 7" xfId="1171"/>
    <cellStyle name="Нейтральный 2 8" xfId="1172"/>
    <cellStyle name="Нейтральный 3" xfId="1173"/>
    <cellStyle name="Нейтральный 3 2" xfId="1174"/>
    <cellStyle name="Нейтральный 3 3" xfId="1175"/>
    <cellStyle name="Нейтральный 4" xfId="1176"/>
    <cellStyle name="Нейтральный 4 2" xfId="1177"/>
    <cellStyle name="Нейтральный 5" xfId="1178"/>
    <cellStyle name="Обчислення" xfId="1179"/>
    <cellStyle name="Обчислення 2" xfId="1180"/>
    <cellStyle name="Обычный" xfId="0" builtinId="0"/>
    <cellStyle name="Обычный 10" xfId="1181"/>
    <cellStyle name="Обычный 10 2" xfId="1182"/>
    <cellStyle name="Обычный 10 2 2" xfId="1183"/>
    <cellStyle name="Обычный 10 32" xfId="1184"/>
    <cellStyle name="Обычный 10 55" xfId="1185"/>
    <cellStyle name="Обычный 10 77" xfId="1186"/>
    <cellStyle name="Обычный 10 78" xfId="1187"/>
    <cellStyle name="Обычный 10 79" xfId="1188"/>
    <cellStyle name="Обычный 10 80" xfId="1189"/>
    <cellStyle name="Обычный 11" xfId="1190"/>
    <cellStyle name="Обычный 11 14" xfId="1191"/>
    <cellStyle name="Обычный 11 2" xfId="1192"/>
    <cellStyle name="Обычный 11 32" xfId="1193"/>
    <cellStyle name="Обычный 11 55" xfId="1194"/>
    <cellStyle name="Обычный 11 65" xfId="1195"/>
    <cellStyle name="Обычный 11 66" xfId="1196"/>
    <cellStyle name="Обычный 11 67" xfId="1197"/>
    <cellStyle name="Обычный 11 68" xfId="1198"/>
    <cellStyle name="Обычный 11 69" xfId="1199"/>
    <cellStyle name="Обычный 11 77" xfId="1200"/>
    <cellStyle name="Обычный 11 78" xfId="1201"/>
    <cellStyle name="Обычный 12" xfId="1202"/>
    <cellStyle name="Обычный 12 16" xfId="1203"/>
    <cellStyle name="Обычный 12 2" xfId="1204"/>
    <cellStyle name="Обычный 12 3" xfId="1205"/>
    <cellStyle name="Обычный 12 4" xfId="1206"/>
    <cellStyle name="Обычный 13" xfId="1207"/>
    <cellStyle name="Обычный 13 14" xfId="1208"/>
    <cellStyle name="Обычный 13 2" xfId="1209"/>
    <cellStyle name="Обычный 13 2 2" xfId="1210"/>
    <cellStyle name="Обычный 13 28" xfId="1211"/>
    <cellStyle name="Обычный 13 29" xfId="1212"/>
    <cellStyle name="Обычный 13 77" xfId="1213"/>
    <cellStyle name="Обычный 13 78" xfId="1214"/>
    <cellStyle name="Обычный 14" xfId="1215"/>
    <cellStyle name="Обычный 14 14" xfId="1216"/>
    <cellStyle name="Обычный 14 2" xfId="1217"/>
    <cellStyle name="Обычный 14 28" xfId="1218"/>
    <cellStyle name="Обычный 14 29" xfId="1219"/>
    <cellStyle name="Обычный 14 77" xfId="1220"/>
    <cellStyle name="Обычный 14 78" xfId="1221"/>
    <cellStyle name="Обычный 15" xfId="1222"/>
    <cellStyle name="Обычный 15 14" xfId="1223"/>
    <cellStyle name="Обычный 15 2" xfId="1224"/>
    <cellStyle name="Обычный 15 2 2" xfId="1225"/>
    <cellStyle name="Обычный 15 2 3" xfId="1226"/>
    <cellStyle name="Обычный 15 2 4" xfId="1227"/>
    <cellStyle name="Обычный 15 2 5" xfId="1228"/>
    <cellStyle name="Обычный 15 2 6" xfId="1229"/>
    <cellStyle name="Обычный 15 28" xfId="1230"/>
    <cellStyle name="Обычный 15 29" xfId="1231"/>
    <cellStyle name="Обычный 15 3" xfId="1232"/>
    <cellStyle name="Обычный 15 3 2" xfId="1233"/>
    <cellStyle name="Обычный 15 3 2 2" xfId="1234"/>
    <cellStyle name="Обычный 15 3 3" xfId="1235"/>
    <cellStyle name="Обычный 15 3 4" xfId="1236"/>
    <cellStyle name="Обычный 15 3 5" xfId="1237"/>
    <cellStyle name="Обычный 15 3 5 2" xfId="1238"/>
    <cellStyle name="Обычный 15 3 5 3" xfId="3776"/>
    <cellStyle name="Обычный 15 4" xfId="1239"/>
    <cellStyle name="Обычный 15 77" xfId="1240"/>
    <cellStyle name="Обычный 15 78" xfId="1241"/>
    <cellStyle name="Обычный 16" xfId="1242"/>
    <cellStyle name="Обычный 16 10" xfId="1243"/>
    <cellStyle name="Обычный 16 11" xfId="1244"/>
    <cellStyle name="Обычный 16 12" xfId="1245"/>
    <cellStyle name="Обычный 16 14" xfId="1246"/>
    <cellStyle name="Обычный 16 2" xfId="1247"/>
    <cellStyle name="Обычный 16 3" xfId="1248"/>
    <cellStyle name="Обычный 16 4" xfId="1249"/>
    <cellStyle name="Обычный 16 5" xfId="1250"/>
    <cellStyle name="Обычный 16 6" xfId="1251"/>
    <cellStyle name="Обычный 16 7" xfId="1252"/>
    <cellStyle name="Обычный 16 8" xfId="1253"/>
    <cellStyle name="Обычный 16 9" xfId="1254"/>
    <cellStyle name="Обычный 17" xfId="1255"/>
    <cellStyle name="Обычный 17 10" xfId="1256"/>
    <cellStyle name="Обычный 17 11" xfId="1257"/>
    <cellStyle name="Обычный 17 12" xfId="1258"/>
    <cellStyle name="Обычный 17 13" xfId="1259"/>
    <cellStyle name="Обычный 17 14" xfId="1260"/>
    <cellStyle name="Обычный 17 15" xfId="1261"/>
    <cellStyle name="Обычный 17 16" xfId="1262"/>
    <cellStyle name="Обычный 17 17" xfId="1263"/>
    <cellStyle name="Обычный 17 18" xfId="1264"/>
    <cellStyle name="Обычный 17 19" xfId="1265"/>
    <cellStyle name="Обычный 17 2" xfId="1266"/>
    <cellStyle name="Обычный 17 20" xfId="1267"/>
    <cellStyle name="Обычный 17 21" xfId="1268"/>
    <cellStyle name="Обычный 17 3" xfId="1269"/>
    <cellStyle name="Обычный 17 30" xfId="1270"/>
    <cellStyle name="Обычный 17 4" xfId="1271"/>
    <cellStyle name="Обычный 17 5" xfId="1272"/>
    <cellStyle name="Обычный 17 6" xfId="1273"/>
    <cellStyle name="Обычный 17 7" xfId="1274"/>
    <cellStyle name="Обычный 17 8" xfId="1275"/>
    <cellStyle name="Обычный 17 9" xfId="1276"/>
    <cellStyle name="Обычный 18" xfId="1277"/>
    <cellStyle name="Обычный 18 10" xfId="1278"/>
    <cellStyle name="Обычный 18 11" xfId="1279"/>
    <cellStyle name="Обычный 18 12" xfId="1280"/>
    <cellStyle name="Обычный 18 2" xfId="1281"/>
    <cellStyle name="Обычный 18 3" xfId="1282"/>
    <cellStyle name="Обычный 18 4" xfId="1283"/>
    <cellStyle name="Обычный 18 5" xfId="1284"/>
    <cellStyle name="Обычный 18 6" xfId="1285"/>
    <cellStyle name="Обычный 18 7" xfId="1286"/>
    <cellStyle name="Обычный 18 8" xfId="1287"/>
    <cellStyle name="Обычный 18 9" xfId="1288"/>
    <cellStyle name="Обычный 19" xfId="1289"/>
    <cellStyle name="Обычный 19 10" xfId="1290"/>
    <cellStyle name="Обычный 19 11" xfId="1291"/>
    <cellStyle name="Обычный 19 12" xfId="1292"/>
    <cellStyle name="Обычный 19 2" xfId="1293"/>
    <cellStyle name="Обычный 19 3" xfId="1294"/>
    <cellStyle name="Обычный 19 4" xfId="1295"/>
    <cellStyle name="Обычный 19 5" xfId="1296"/>
    <cellStyle name="Обычный 19 6" xfId="1297"/>
    <cellStyle name="Обычный 19 7" xfId="1298"/>
    <cellStyle name="Обычный 19 8" xfId="1299"/>
    <cellStyle name="Обычный 19 9" xfId="1300"/>
    <cellStyle name="Обычный 2" xfId="1301"/>
    <cellStyle name="Обычный 2 10" xfId="1302"/>
    <cellStyle name="Обычный 2 10 2" xfId="1303"/>
    <cellStyle name="Обычный 2 10 3" xfId="1304"/>
    <cellStyle name="Обычный 2 10 4" xfId="1305"/>
    <cellStyle name="Обычный 2 10 5" xfId="1306"/>
    <cellStyle name="Обычный 2 10 6" xfId="1307"/>
    <cellStyle name="Обычный 2 11" xfId="1308"/>
    <cellStyle name="Обычный 2 11 2" xfId="1309"/>
    <cellStyle name="Обычный 2 11 3" xfId="1310"/>
    <cellStyle name="Обычный 2 11 4" xfId="1311"/>
    <cellStyle name="Обычный 2 11 5" xfId="1312"/>
    <cellStyle name="Обычный 2 11 6" xfId="1313"/>
    <cellStyle name="Обычный 2 12" xfId="1314"/>
    <cellStyle name="Обычный 2 12 2" xfId="1315"/>
    <cellStyle name="Обычный 2 12 3" xfId="1316"/>
    <cellStyle name="Обычный 2 12 4" xfId="1317"/>
    <cellStyle name="Обычный 2 12 5" xfId="1318"/>
    <cellStyle name="Обычный 2 12 6" xfId="1319"/>
    <cellStyle name="Обычный 2 13" xfId="1320"/>
    <cellStyle name="Обычный 2 13 2" xfId="1321"/>
    <cellStyle name="Обычный 2 14" xfId="1322"/>
    <cellStyle name="Обычный 2 14 2" xfId="1323"/>
    <cellStyle name="Обычный 2 15" xfId="1324"/>
    <cellStyle name="Обычный 2 15 2" xfId="1325"/>
    <cellStyle name="Обычный 2 16" xfId="1326"/>
    <cellStyle name="Обычный 2 16 2" xfId="1327"/>
    <cellStyle name="Обычный 2 17" xfId="1328"/>
    <cellStyle name="Обычный 2 17 2" xfId="1329"/>
    <cellStyle name="Обычный 2 18" xfId="1330"/>
    <cellStyle name="Обычный 2 19" xfId="1331"/>
    <cellStyle name="Обычный 2 2" xfId="1332"/>
    <cellStyle name="Обычный 2 2 10" xfId="1333"/>
    <cellStyle name="Обычный 2 2 10 2" xfId="1334"/>
    <cellStyle name="Обычный 2 2 11" xfId="1335"/>
    <cellStyle name="Обычный 2 2 12" xfId="1336"/>
    <cellStyle name="Обычный 2 2 13" xfId="1337"/>
    <cellStyle name="Обычный 2 2 14" xfId="1338"/>
    <cellStyle name="Обычный 2 2 15" xfId="1339"/>
    <cellStyle name="Обычный 2 2 16" xfId="1340"/>
    <cellStyle name="Обычный 2 2 16 2" xfId="1341"/>
    <cellStyle name="Обычный 2 2 16 3" xfId="1342"/>
    <cellStyle name="Обычный 2 2 16 4" xfId="1343"/>
    <cellStyle name="Обычный 2 2 16 4 2" xfId="1344"/>
    <cellStyle name="Обычный 2 2 16 4 3" xfId="1345"/>
    <cellStyle name="Обычный 2 2 16 4 4" xfId="1346"/>
    <cellStyle name="Обычный 2 2 16 4 5" xfId="1347"/>
    <cellStyle name="Обычный 2 2 16 5" xfId="1348"/>
    <cellStyle name="Обычный 2 2 16 6" xfId="1349"/>
    <cellStyle name="Обычный 2 2 16 7" xfId="1350"/>
    <cellStyle name="Обычный 2 2 17" xfId="1351"/>
    <cellStyle name="Обычный 2 2 18" xfId="1352"/>
    <cellStyle name="Обычный 2 2 18 2" xfId="1353"/>
    <cellStyle name="Обычный 2 2 18 3" xfId="1354"/>
    <cellStyle name="Обычный 2 2 18 4" xfId="1355"/>
    <cellStyle name="Обычный 2 2 18 4 2" xfId="1356"/>
    <cellStyle name="Обычный 2 2 18 4 3" xfId="1357"/>
    <cellStyle name="Обычный 2 2 18 4 4" xfId="1358"/>
    <cellStyle name="Обычный 2 2 18 4 5" xfId="1359"/>
    <cellStyle name="Обычный 2 2 18 5" xfId="1360"/>
    <cellStyle name="Обычный 2 2 18 6" xfId="1361"/>
    <cellStyle name="Обычный 2 2 18 7" xfId="1362"/>
    <cellStyle name="Обычный 2 2 19" xfId="1363"/>
    <cellStyle name="Обычный 2 2 19 2" xfId="1364"/>
    <cellStyle name="Обычный 2 2 19 3" xfId="1365"/>
    <cellStyle name="Обычный 2 2 19 4" xfId="1366"/>
    <cellStyle name="Обычный 2 2 19 4 2" xfId="1367"/>
    <cellStyle name="Обычный 2 2 19 4 3" xfId="1368"/>
    <cellStyle name="Обычный 2 2 19 4 4" xfId="1369"/>
    <cellStyle name="Обычный 2 2 19 4 5" xfId="1370"/>
    <cellStyle name="Обычный 2 2 19 5" xfId="1371"/>
    <cellStyle name="Обычный 2 2 19 6" xfId="1372"/>
    <cellStyle name="Обычный 2 2 19 7" xfId="1373"/>
    <cellStyle name="Обычный 2 2 2" xfId="1374"/>
    <cellStyle name="Обычный 2 2 2 10" xfId="1375"/>
    <cellStyle name="Обычный 2 2 2 11" xfId="1376"/>
    <cellStyle name="Обычный 2 2 2 12" xfId="1377"/>
    <cellStyle name="Обычный 2 2 2 13" xfId="1378"/>
    <cellStyle name="Обычный 2 2 2 14" xfId="1379"/>
    <cellStyle name="Обычный 2 2 2 15" xfId="1380"/>
    <cellStyle name="Обычный 2 2 2 16" xfId="1381"/>
    <cellStyle name="Обычный 2 2 2 17" xfId="1382"/>
    <cellStyle name="Обычный 2 2 2 18" xfId="1383"/>
    <cellStyle name="Обычный 2 2 2 19" xfId="1384"/>
    <cellStyle name="Обычный 2 2 2 2" xfId="1385"/>
    <cellStyle name="Обычный 2 2 2 2 2" xfId="3807"/>
    <cellStyle name="Обычный 2 2 2 20" xfId="1386"/>
    <cellStyle name="Обычный 2 2 2 21" xfId="1387"/>
    <cellStyle name="Обычный 2 2 2 22" xfId="1388"/>
    <cellStyle name="Обычный 2 2 2 23" xfId="1389"/>
    <cellStyle name="Обычный 2 2 2 24" xfId="1390"/>
    <cellStyle name="Обычный 2 2 2 25" xfId="1391"/>
    <cellStyle name="Обычный 2 2 2 26" xfId="1392"/>
    <cellStyle name="Обычный 2 2 2 27" xfId="1393"/>
    <cellStyle name="Обычный 2 2 2 28" xfId="1394"/>
    <cellStyle name="Обычный 2 2 2 29" xfId="1395"/>
    <cellStyle name="Обычный 2 2 2 3" xfId="1396"/>
    <cellStyle name="Обычный 2 2 2 30" xfId="1397"/>
    <cellStyle name="Обычный 2 2 2 31" xfId="1398"/>
    <cellStyle name="Обычный 2 2 2 32" xfId="1399"/>
    <cellStyle name="Обычный 2 2 2 33" xfId="1400"/>
    <cellStyle name="Обычный 2 2 2 34" xfId="1401"/>
    <cellStyle name="Обычный 2 2 2 35" xfId="1402"/>
    <cellStyle name="Обычный 2 2 2 36" xfId="1403"/>
    <cellStyle name="Обычный 2 2 2 37" xfId="1404"/>
    <cellStyle name="Обычный 2 2 2 38" xfId="1405"/>
    <cellStyle name="Обычный 2 2 2 39" xfId="1406"/>
    <cellStyle name="Обычный 2 2 2 4" xfId="1407"/>
    <cellStyle name="Обычный 2 2 2 40" xfId="1408"/>
    <cellStyle name="Обычный 2 2 2 41" xfId="1409"/>
    <cellStyle name="Обычный 2 2 2 42" xfId="1410"/>
    <cellStyle name="Обычный 2 2 2 43" xfId="1411"/>
    <cellStyle name="Обычный 2 2 2 44" xfId="1412"/>
    <cellStyle name="Обычный 2 2 2 45" xfId="1413"/>
    <cellStyle name="Обычный 2 2 2 46" xfId="1414"/>
    <cellStyle name="Обычный 2 2 2 47" xfId="1415"/>
    <cellStyle name="Обычный 2 2 2 48" xfId="1416"/>
    <cellStyle name="Обычный 2 2 2 49" xfId="1417"/>
    <cellStyle name="Обычный 2 2 2 5" xfId="1418"/>
    <cellStyle name="Обычный 2 2 2 6" xfId="1419"/>
    <cellStyle name="Обычный 2 2 2 7" xfId="1420"/>
    <cellStyle name="Обычный 2 2 2 8" xfId="1421"/>
    <cellStyle name="Обычный 2 2 2 9" xfId="1422"/>
    <cellStyle name="Обычный 2 2 20" xfId="1423"/>
    <cellStyle name="Обычный 2 2 20 2" xfId="1424"/>
    <cellStyle name="Обычный 2 2 20 3" xfId="1425"/>
    <cellStyle name="Обычный 2 2 20 4" xfId="1426"/>
    <cellStyle name="Обычный 2 2 20 4 2" xfId="1427"/>
    <cellStyle name="Обычный 2 2 20 4 3" xfId="1428"/>
    <cellStyle name="Обычный 2 2 20 4 4" xfId="1429"/>
    <cellStyle name="Обычный 2 2 20 4 5" xfId="1430"/>
    <cellStyle name="Обычный 2 2 20 5" xfId="1431"/>
    <cellStyle name="Обычный 2 2 20 6" xfId="1432"/>
    <cellStyle name="Обычный 2 2 20 7" xfId="1433"/>
    <cellStyle name="Обычный 2 2 21" xfId="1434"/>
    <cellStyle name="Обычный 2 2 21 2" xfId="1435"/>
    <cellStyle name="Обычный 2 2 21 3" xfId="1436"/>
    <cellStyle name="Обычный 2 2 21 4" xfId="1437"/>
    <cellStyle name="Обычный 2 2 21 4 2" xfId="1438"/>
    <cellStyle name="Обычный 2 2 21 4 3" xfId="1439"/>
    <cellStyle name="Обычный 2 2 21 4 4" xfId="1440"/>
    <cellStyle name="Обычный 2 2 21 4 5" xfId="1441"/>
    <cellStyle name="Обычный 2 2 21 5" xfId="1442"/>
    <cellStyle name="Обычный 2 2 21 6" xfId="1443"/>
    <cellStyle name="Обычный 2 2 21 7" xfId="1444"/>
    <cellStyle name="Обычный 2 2 22" xfId="1445"/>
    <cellStyle name="Обычный 2 2 22 2" xfId="1446"/>
    <cellStyle name="Обычный 2 2 22 3" xfId="1447"/>
    <cellStyle name="Обычный 2 2 22 4" xfId="1448"/>
    <cellStyle name="Обычный 2 2 22 4 2" xfId="1449"/>
    <cellStyle name="Обычный 2 2 22 4 3" xfId="1450"/>
    <cellStyle name="Обычный 2 2 22 4 4" xfId="1451"/>
    <cellStyle name="Обычный 2 2 22 4 5" xfId="1452"/>
    <cellStyle name="Обычный 2 2 22 5" xfId="1453"/>
    <cellStyle name="Обычный 2 2 22 6" xfId="1454"/>
    <cellStyle name="Обычный 2 2 22 7" xfId="1455"/>
    <cellStyle name="Обычный 2 2 23" xfId="1456"/>
    <cellStyle name="Обычный 2 2 23 2" xfId="1457"/>
    <cellStyle name="Обычный 2 2 23 3" xfId="1458"/>
    <cellStyle name="Обычный 2 2 23 4" xfId="1459"/>
    <cellStyle name="Обычный 2 2 23 4 2" xfId="1460"/>
    <cellStyle name="Обычный 2 2 23 4 3" xfId="1461"/>
    <cellStyle name="Обычный 2 2 23 4 4" xfId="1462"/>
    <cellStyle name="Обычный 2 2 23 4 5" xfId="1463"/>
    <cellStyle name="Обычный 2 2 23 5" xfId="1464"/>
    <cellStyle name="Обычный 2 2 23 6" xfId="1465"/>
    <cellStyle name="Обычный 2 2 23 7" xfId="1466"/>
    <cellStyle name="Обычный 2 2 24" xfId="1467"/>
    <cellStyle name="Обычный 2 2 24 2" xfId="1468"/>
    <cellStyle name="Обычный 2 2 24 3" xfId="1469"/>
    <cellStyle name="Обычный 2 2 24 4" xfId="1470"/>
    <cellStyle name="Обычный 2 2 24 4 2" xfId="1471"/>
    <cellStyle name="Обычный 2 2 24 4 3" xfId="1472"/>
    <cellStyle name="Обычный 2 2 24 4 4" xfId="1473"/>
    <cellStyle name="Обычный 2 2 24 4 5" xfId="1474"/>
    <cellStyle name="Обычный 2 2 24 5" xfId="1475"/>
    <cellStyle name="Обычный 2 2 24 6" xfId="1476"/>
    <cellStyle name="Обычный 2 2 24 7" xfId="1477"/>
    <cellStyle name="Обычный 2 2 25" xfId="1478"/>
    <cellStyle name="Обычный 2 2 25 2" xfId="1479"/>
    <cellStyle name="Обычный 2 2 25 3" xfId="1480"/>
    <cellStyle name="Обычный 2 2 25 4" xfId="1481"/>
    <cellStyle name="Обычный 2 2 25 4 2" xfId="1482"/>
    <cellStyle name="Обычный 2 2 25 4 3" xfId="1483"/>
    <cellStyle name="Обычный 2 2 25 4 4" xfId="1484"/>
    <cellStyle name="Обычный 2 2 25 4 5" xfId="1485"/>
    <cellStyle name="Обычный 2 2 25 5" xfId="1486"/>
    <cellStyle name="Обычный 2 2 25 6" xfId="1487"/>
    <cellStyle name="Обычный 2 2 25 7" xfId="1488"/>
    <cellStyle name="Обычный 2 2 26" xfId="1489"/>
    <cellStyle name="Обычный 2 2 26 2" xfId="1490"/>
    <cellStyle name="Обычный 2 2 26 3" xfId="1491"/>
    <cellStyle name="Обычный 2 2 26 4" xfId="1492"/>
    <cellStyle name="Обычный 2 2 26 4 2" xfId="1493"/>
    <cellStyle name="Обычный 2 2 26 4 3" xfId="1494"/>
    <cellStyle name="Обычный 2 2 26 4 4" xfId="1495"/>
    <cellStyle name="Обычный 2 2 26 4 5" xfId="1496"/>
    <cellStyle name="Обычный 2 2 26 5" xfId="1497"/>
    <cellStyle name="Обычный 2 2 26 6" xfId="1498"/>
    <cellStyle name="Обычный 2 2 26 7" xfId="1499"/>
    <cellStyle name="Обычный 2 2 27" xfId="1500"/>
    <cellStyle name="Обычный 2 2 27 2" xfId="1501"/>
    <cellStyle name="Обычный 2 2 28" xfId="1502"/>
    <cellStyle name="Обычный 2 2 29" xfId="1503"/>
    <cellStyle name="Обычный 2 2 3" xfId="1504"/>
    <cellStyle name="Обычный 2 2 3 10" xfId="1505"/>
    <cellStyle name="Обычный 2 2 3 11" xfId="1506"/>
    <cellStyle name="Обычный 2 2 3 12" xfId="1507"/>
    <cellStyle name="Обычный 2 2 3 13" xfId="1508"/>
    <cellStyle name="Обычный 2 2 3 14" xfId="1509"/>
    <cellStyle name="Обычный 2 2 3 15" xfId="1510"/>
    <cellStyle name="Обычный 2 2 3 16" xfId="1511"/>
    <cellStyle name="Обычный 2 2 3 17" xfId="1512"/>
    <cellStyle name="Обычный 2 2 3 18" xfId="1513"/>
    <cellStyle name="Обычный 2 2 3 19" xfId="1514"/>
    <cellStyle name="Обычный 2 2 3 2" xfId="1515"/>
    <cellStyle name="Обычный 2 2 3 20" xfId="1516"/>
    <cellStyle name="Обычный 2 2 3 21" xfId="1517"/>
    <cellStyle name="Обычный 2 2 3 3" xfId="1518"/>
    <cellStyle name="Обычный 2 2 3 4" xfId="1519"/>
    <cellStyle name="Обычный 2 2 3 5" xfId="1520"/>
    <cellStyle name="Обычный 2 2 3 6" xfId="1521"/>
    <cellStyle name="Обычный 2 2 3 7" xfId="1522"/>
    <cellStyle name="Обычный 2 2 3 8" xfId="1523"/>
    <cellStyle name="Обычный 2 2 3 9" xfId="1524"/>
    <cellStyle name="Обычный 2 2 30" xfId="1525"/>
    <cellStyle name="Обычный 2 2 31" xfId="1526"/>
    <cellStyle name="Обычный 2 2 31 2" xfId="1527"/>
    <cellStyle name="Обычный 2 2 32" xfId="1528"/>
    <cellStyle name="Обычный 2 2 33" xfId="1529"/>
    <cellStyle name="Обычный 2 2 34" xfId="1530"/>
    <cellStyle name="Обычный 2 2 34 2" xfId="1531"/>
    <cellStyle name="Обычный 2 2 34 3" xfId="1532"/>
    <cellStyle name="Обычный 2 2 34 4" xfId="1533"/>
    <cellStyle name="Обычный 2 2 34 5" xfId="1534"/>
    <cellStyle name="Обычный 2 2 35" xfId="1535"/>
    <cellStyle name="Обычный 2 2 36" xfId="1536"/>
    <cellStyle name="Обычный 2 2 37" xfId="1537"/>
    <cellStyle name="Обычный 2 2 38" xfId="1538"/>
    <cellStyle name="Обычный 2 2 39" xfId="1539"/>
    <cellStyle name="Обычный 2 2 4" xfId="1540"/>
    <cellStyle name="Обычный 2 2 4 10" xfId="1541"/>
    <cellStyle name="Обычный 2 2 4 11" xfId="1542"/>
    <cellStyle name="Обычный 2 2 4 12" xfId="1543"/>
    <cellStyle name="Обычный 2 2 4 13" xfId="1544"/>
    <cellStyle name="Обычный 2 2 4 13 2" xfId="1545"/>
    <cellStyle name="Обычный 2 2 4 14" xfId="1546"/>
    <cellStyle name="Обычный 2 2 4 15" xfId="1547"/>
    <cellStyle name="Обычный 2 2 4 16" xfId="1548"/>
    <cellStyle name="Обычный 2 2 4 17" xfId="1549"/>
    <cellStyle name="Обычный 2 2 4 18" xfId="1550"/>
    <cellStyle name="Обычный 2 2 4 2" xfId="1551"/>
    <cellStyle name="Обычный 2 2 4 3" xfId="1552"/>
    <cellStyle name="Обычный 2 2 4 4" xfId="1553"/>
    <cellStyle name="Обычный 2 2 4 5" xfId="1554"/>
    <cellStyle name="Обычный 2 2 4 6" xfId="1555"/>
    <cellStyle name="Обычный 2 2 4 7" xfId="1556"/>
    <cellStyle name="Обычный 2 2 4 8" xfId="1557"/>
    <cellStyle name="Обычный 2 2 4 9" xfId="1558"/>
    <cellStyle name="Обычный 2 2 40" xfId="1559"/>
    <cellStyle name="Обычный 2 2 41" xfId="1560"/>
    <cellStyle name="Обычный 2 2 42" xfId="1561"/>
    <cellStyle name="Обычный 2 2 43" xfId="1562"/>
    <cellStyle name="Обычный 2 2 44" xfId="1563"/>
    <cellStyle name="Обычный 2 2 45" xfId="1564"/>
    <cellStyle name="Обычный 2 2 46" xfId="1565"/>
    <cellStyle name="Обычный 2 2 47" xfId="1566"/>
    <cellStyle name="Обычный 2 2 48" xfId="1567"/>
    <cellStyle name="Обычный 2 2 49" xfId="1568"/>
    <cellStyle name="Обычный 2 2 5" xfId="1569"/>
    <cellStyle name="Обычный 2 2 5 2" xfId="1570"/>
    <cellStyle name="Обычный 2 2 50" xfId="1571"/>
    <cellStyle name="Обычный 2 2 51" xfId="1572"/>
    <cellStyle name="Обычный 2 2 52" xfId="1573"/>
    <cellStyle name="Обычный 2 2 53" xfId="1574"/>
    <cellStyle name="Обычный 2 2 54" xfId="1575"/>
    <cellStyle name="Обычный 2 2 6" xfId="1576"/>
    <cellStyle name="Обычный 2 2 6 2" xfId="1577"/>
    <cellStyle name="Обычный 2 2 7" xfId="1578"/>
    <cellStyle name="Обычный 2 2 7 2" xfId="1579"/>
    <cellStyle name="Обычный 2 2 8" xfId="1580"/>
    <cellStyle name="Обычный 2 2 8 2" xfId="1581"/>
    <cellStyle name="Обычный 2 2 9" xfId="1582"/>
    <cellStyle name="Обычный 2 2 9 2" xfId="1583"/>
    <cellStyle name="Обычный 2 20" xfId="1584"/>
    <cellStyle name="Обычный 2 20 2" xfId="1585"/>
    <cellStyle name="Обычный 2 21" xfId="1586"/>
    <cellStyle name="Обычный 2 22" xfId="1587"/>
    <cellStyle name="Обычный 2 23" xfId="1588"/>
    <cellStyle name="Обычный 2 24" xfId="1589"/>
    <cellStyle name="Обычный 2 25" xfId="1590"/>
    <cellStyle name="Обычный 2 26" xfId="1591"/>
    <cellStyle name="Обычный 2 26 2" xfId="1592"/>
    <cellStyle name="Обычный 2 27" xfId="1593"/>
    <cellStyle name="Обычный 2 27 2" xfId="1594"/>
    <cellStyle name="Обычный 2 28" xfId="1595"/>
    <cellStyle name="Обычный 2 28 2" xfId="1596"/>
    <cellStyle name="Обычный 2 29" xfId="1597"/>
    <cellStyle name="Обычный 2 29 2" xfId="1598"/>
    <cellStyle name="Обычный 2 3" xfId="1599"/>
    <cellStyle name="Обычный 2 3 10" xfId="1600"/>
    <cellStyle name="Обычный 2 3 11" xfId="1601"/>
    <cellStyle name="Обычный 2 3 12" xfId="1602"/>
    <cellStyle name="Обычный 2 3 13" xfId="1603"/>
    <cellStyle name="Обычный 2 3 13 2" xfId="1604"/>
    <cellStyle name="Обычный 2 3 14" xfId="1605"/>
    <cellStyle name="Обычный 2 3 15" xfId="1606"/>
    <cellStyle name="Обычный 2 3 16" xfId="1607"/>
    <cellStyle name="Обычный 2 3 17" xfId="1608"/>
    <cellStyle name="Обычный 2 3 18" xfId="1609"/>
    <cellStyle name="Обычный 2 3 19" xfId="1610"/>
    <cellStyle name="Обычный 2 3 2" xfId="1611"/>
    <cellStyle name="Обычный 2 3 2 2" xfId="1612"/>
    <cellStyle name="Обычный 2 3 2 2 2" xfId="1613"/>
    <cellStyle name="Обычный 2 3 2 3" xfId="1614"/>
    <cellStyle name="Обычный 2 3 2 4" xfId="1615"/>
    <cellStyle name="Обычный 2 3 2 5" xfId="1616"/>
    <cellStyle name="Обычный 2 3 2 6" xfId="3808"/>
    <cellStyle name="Обычный 2 3 20" xfId="1617"/>
    <cellStyle name="Обычный 2 3 21" xfId="1618"/>
    <cellStyle name="Обычный 2 3 22" xfId="1619"/>
    <cellStyle name="Обычный 2 3 23" xfId="1620"/>
    <cellStyle name="Обычный 2 3 24" xfId="1621"/>
    <cellStyle name="Обычный 2 3 25" xfId="1622"/>
    <cellStyle name="Обычный 2 3 26" xfId="1623"/>
    <cellStyle name="Обычный 2 3 27" xfId="1624"/>
    <cellStyle name="Обычный 2 3 28" xfId="1625"/>
    <cellStyle name="Обычный 2 3 29" xfId="1626"/>
    <cellStyle name="Обычный 2 3 3" xfId="1627"/>
    <cellStyle name="Обычный 2 3 3 2" xfId="1628"/>
    <cellStyle name="Обычный 2 3 30" xfId="3779"/>
    <cellStyle name="Обычный 2 3 4" xfId="1629"/>
    <cellStyle name="Обычный 2 3 4 2" xfId="1630"/>
    <cellStyle name="Обычный 2 3 5" xfId="1631"/>
    <cellStyle name="Обычный 2 3 5 2" xfId="1632"/>
    <cellStyle name="Обычный 2 3 6" xfId="1633"/>
    <cellStyle name="Обычный 2 3 6 2" xfId="1634"/>
    <cellStyle name="Обычный 2 3 7" xfId="1635"/>
    <cellStyle name="Обычный 2 3 8" xfId="1636"/>
    <cellStyle name="Обычный 2 3 9" xfId="1637"/>
    <cellStyle name="Обычный 2 30" xfId="1638"/>
    <cellStyle name="Обычный 2 30 2" xfId="1639"/>
    <cellStyle name="Обычный 2 31" xfId="1640"/>
    <cellStyle name="Обычный 2 32" xfId="1641"/>
    <cellStyle name="Обычный 2 32 2" xfId="1642"/>
    <cellStyle name="Обычный 2 33" xfId="1643"/>
    <cellStyle name="Обычный 2 33 2" xfId="1644"/>
    <cellStyle name="Обычный 2 34" xfId="1645"/>
    <cellStyle name="Обычный 2 34 2" xfId="1646"/>
    <cellStyle name="Обычный 2 35" xfId="1647"/>
    <cellStyle name="Обычный 2 36" xfId="1648"/>
    <cellStyle name="Обычный 2 37" xfId="1649"/>
    <cellStyle name="Обычный 2 38" xfId="1650"/>
    <cellStyle name="Обычный 2 39" xfId="1651"/>
    <cellStyle name="Обычный 2 4" xfId="1652"/>
    <cellStyle name="Обычный 2 4 10" xfId="1653"/>
    <cellStyle name="Обычный 2 4 11" xfId="1654"/>
    <cellStyle name="Обычный 2 4 12" xfId="1655"/>
    <cellStyle name="Обычный 2 4 13" xfId="1656"/>
    <cellStyle name="Обычный 2 4 13 2" xfId="1657"/>
    <cellStyle name="Обычный 2 4 14" xfId="1658"/>
    <cellStyle name="Обычный 2 4 15" xfId="1659"/>
    <cellStyle name="Обычный 2 4 16" xfId="1660"/>
    <cellStyle name="Обычный 2 4 17" xfId="1661"/>
    <cellStyle name="Обычный 2 4 18" xfId="1662"/>
    <cellStyle name="Обычный 2 4 19" xfId="1663"/>
    <cellStyle name="Обычный 2 4 2" xfId="1664"/>
    <cellStyle name="Обычный 2 4 2 2" xfId="1665"/>
    <cellStyle name="Обычный 2 4 2 3" xfId="1666"/>
    <cellStyle name="Обычный 2 4 20" xfId="1667"/>
    <cellStyle name="Обычный 2 4 21" xfId="1668"/>
    <cellStyle name="Обычный 2 4 22" xfId="1669"/>
    <cellStyle name="Обычный 2 4 23" xfId="1670"/>
    <cellStyle name="Обычный 2 4 24" xfId="1671"/>
    <cellStyle name="Обычный 2 4 25" xfId="1672"/>
    <cellStyle name="Обычный 2 4 26" xfId="1673"/>
    <cellStyle name="Обычный 2 4 27" xfId="1674"/>
    <cellStyle name="Обычный 2 4 28" xfId="1675"/>
    <cellStyle name="Обычный 2 4 29" xfId="1676"/>
    <cellStyle name="Обычный 2 4 3" xfId="1677"/>
    <cellStyle name="Обычный 2 4 3 2" xfId="1678"/>
    <cellStyle name="Обычный 2 4 30" xfId="3780"/>
    <cellStyle name="Обычный 2 4 4" xfId="1679"/>
    <cellStyle name="Обычный 2 4 4 2" xfId="1680"/>
    <cellStyle name="Обычный 2 4 5" xfId="1681"/>
    <cellStyle name="Обычный 2 4 5 2" xfId="1682"/>
    <cellStyle name="Обычный 2 4 6" xfId="1683"/>
    <cellStyle name="Обычный 2 4 7" xfId="1684"/>
    <cellStyle name="Обычный 2 4 8" xfId="1685"/>
    <cellStyle name="Обычный 2 4 9" xfId="1686"/>
    <cellStyle name="Обычный 2 40" xfId="1687"/>
    <cellStyle name="Обычный 2 41" xfId="1688"/>
    <cellStyle name="Обычный 2 42" xfId="1689"/>
    <cellStyle name="Обычный 2 43" xfId="1690"/>
    <cellStyle name="Обычный 2 44" xfId="1691"/>
    <cellStyle name="Обычный 2 45" xfId="1692"/>
    <cellStyle name="Обычный 2 46" xfId="1693"/>
    <cellStyle name="Обычный 2 47" xfId="1694"/>
    <cellStyle name="Обычный 2 48" xfId="1695"/>
    <cellStyle name="Обычный 2 49" xfId="1696"/>
    <cellStyle name="Обычный 2 5" xfId="1697"/>
    <cellStyle name="Обычный 2 5 10" xfId="1698"/>
    <cellStyle name="Обычный 2 5 11" xfId="1699"/>
    <cellStyle name="Обычный 2 5 12" xfId="1700"/>
    <cellStyle name="Обычный 2 5 13" xfId="1701"/>
    <cellStyle name="Обычный 2 5 14" xfId="1702"/>
    <cellStyle name="Обычный 2 5 15" xfId="1703"/>
    <cellStyle name="Обычный 2 5 16" xfId="1704"/>
    <cellStyle name="Обычный 2 5 17" xfId="1705"/>
    <cellStyle name="Обычный 2 5 18" xfId="1706"/>
    <cellStyle name="Обычный 2 5 19" xfId="1707"/>
    <cellStyle name="Обычный 2 5 2" xfId="1708"/>
    <cellStyle name="Обычный 2 5 20" xfId="1709"/>
    <cellStyle name="Обычный 2 5 21" xfId="1710"/>
    <cellStyle name="Обычный 2 5 3" xfId="1711"/>
    <cellStyle name="Обычный 2 5 4" xfId="1712"/>
    <cellStyle name="Обычный 2 5 5" xfId="1713"/>
    <cellStyle name="Обычный 2 5 6" xfId="1714"/>
    <cellStyle name="Обычный 2 5 7" xfId="1715"/>
    <cellStyle name="Обычный 2 5 8" xfId="1716"/>
    <cellStyle name="Обычный 2 5 9" xfId="1717"/>
    <cellStyle name="Обычный 2 50" xfId="1718"/>
    <cellStyle name="Обычный 2 51" xfId="1719"/>
    <cellStyle name="Обычный 2 52" xfId="1720"/>
    <cellStyle name="Обычный 2 53" xfId="1721"/>
    <cellStyle name="Обычный 2 54" xfId="1722"/>
    <cellStyle name="Обычный 2 55" xfId="1723"/>
    <cellStyle name="Обычный 2 56" xfId="1724"/>
    <cellStyle name="Обычный 2 57" xfId="1725"/>
    <cellStyle name="Обычный 2 58" xfId="1726"/>
    <cellStyle name="Обычный 2 59" xfId="1727"/>
    <cellStyle name="Обычный 2 6" xfId="1728"/>
    <cellStyle name="Обычный 2 6 10" xfId="1729"/>
    <cellStyle name="Обычный 2 6 11" xfId="1730"/>
    <cellStyle name="Обычный 2 6 12" xfId="1731"/>
    <cellStyle name="Обычный 2 6 13" xfId="1732"/>
    <cellStyle name="Обычный 2 6 14" xfId="1733"/>
    <cellStyle name="Обычный 2 6 15" xfId="1734"/>
    <cellStyle name="Обычный 2 6 16" xfId="1735"/>
    <cellStyle name="Обычный 2 6 17" xfId="1736"/>
    <cellStyle name="Обычный 2 6 18" xfId="1737"/>
    <cellStyle name="Обычный 2 6 19" xfId="1738"/>
    <cellStyle name="Обычный 2 6 2" xfId="1739"/>
    <cellStyle name="Обычный 2 6 20" xfId="1740"/>
    <cellStyle name="Обычный 2 6 21" xfId="1741"/>
    <cellStyle name="Обычный 2 6 22" xfId="1742"/>
    <cellStyle name="Обычный 2 6 23" xfId="1743"/>
    <cellStyle name="Обычный 2 6 23 2" xfId="1744"/>
    <cellStyle name="Обычный 2 6 24" xfId="1745"/>
    <cellStyle name="Обычный 2 6 24 2" xfId="1746"/>
    <cellStyle name="Обычный 2 6 25" xfId="1747"/>
    <cellStyle name="Обычный 2 6 25 2" xfId="1748"/>
    <cellStyle name="Обычный 2 6 26" xfId="1749"/>
    <cellStyle name="Обычный 2 6 3" xfId="1750"/>
    <cellStyle name="Обычный 2 6 4" xfId="1751"/>
    <cellStyle name="Обычный 2 6 5" xfId="1752"/>
    <cellStyle name="Обычный 2 6 6" xfId="1753"/>
    <cellStyle name="Обычный 2 6 7" xfId="1754"/>
    <cellStyle name="Обычный 2 6 8" xfId="1755"/>
    <cellStyle name="Обычный 2 6 9" xfId="1756"/>
    <cellStyle name="Обычный 2 7" xfId="1757"/>
    <cellStyle name="Обычный 2 7 2" xfId="1758"/>
    <cellStyle name="Обычный 2 7 3" xfId="1759"/>
    <cellStyle name="Обычный 2 7 4" xfId="1760"/>
    <cellStyle name="Обычный 2 7 5" xfId="1761"/>
    <cellStyle name="Обычный 2 7 6" xfId="1762"/>
    <cellStyle name="Обычный 2 8" xfId="1763"/>
    <cellStyle name="Обычный 2 8 2" xfId="1764"/>
    <cellStyle name="Обычный 2 8 3" xfId="1765"/>
    <cellStyle name="Обычный 2 8 4" xfId="1766"/>
    <cellStyle name="Обычный 2 8 5" xfId="1767"/>
    <cellStyle name="Обычный 2 8 6" xfId="1768"/>
    <cellStyle name="Обычный 2 9" xfId="1769"/>
    <cellStyle name="Обычный 2 9 2" xfId="1770"/>
    <cellStyle name="Обычный 2 9 3" xfId="1771"/>
    <cellStyle name="Обычный 2 9 4" xfId="1772"/>
    <cellStyle name="Обычный 2 9 5" xfId="1773"/>
    <cellStyle name="Обычный 2 9 6" xfId="1774"/>
    <cellStyle name="Обычный 2_Включені до переліку 3" xfId="1775"/>
    <cellStyle name="Обычный 20" xfId="1776"/>
    <cellStyle name="Обычный 20 2" xfId="1777"/>
    <cellStyle name="Обычный 20 3" xfId="1778"/>
    <cellStyle name="Обычный 20 4" xfId="1779"/>
    <cellStyle name="Обычный 20 5" xfId="1780"/>
    <cellStyle name="Обычный 20 6" xfId="1781"/>
    <cellStyle name="Обычный 20 7" xfId="1782"/>
    <cellStyle name="Обычный 21" xfId="1783"/>
    <cellStyle name="Обычный 21 14" xfId="1784"/>
    <cellStyle name="Обычный 21 2" xfId="1785"/>
    <cellStyle name="Обычный 22" xfId="1786"/>
    <cellStyle name="Обычный 22 2" xfId="1787"/>
    <cellStyle name="Обычный 23" xfId="1788"/>
    <cellStyle name="Обычный 23 14" xfId="1789"/>
    <cellStyle name="Обычный 23 2" xfId="1790"/>
    <cellStyle name="Обычный 24" xfId="1791"/>
    <cellStyle name="Обычный 24 10" xfId="1792"/>
    <cellStyle name="Обычный 24 11" xfId="1793"/>
    <cellStyle name="Обычный 24 12" xfId="1794"/>
    <cellStyle name="Обычный 24 14" xfId="1795"/>
    <cellStyle name="Обычный 24 2" xfId="1796"/>
    <cellStyle name="Обычный 24 3" xfId="1797"/>
    <cellStyle name="Обычный 24 4" xfId="1798"/>
    <cellStyle name="Обычный 24 5" xfId="1799"/>
    <cellStyle name="Обычный 24 6" xfId="1800"/>
    <cellStyle name="Обычный 24 7" xfId="1801"/>
    <cellStyle name="Обычный 24 8" xfId="1802"/>
    <cellStyle name="Обычный 24 9" xfId="1803"/>
    <cellStyle name="Обычный 25" xfId="1804"/>
    <cellStyle name="Обычный 25 10" xfId="1805"/>
    <cellStyle name="Обычный 25 11" xfId="1806"/>
    <cellStyle name="Обычный 25 12" xfId="1807"/>
    <cellStyle name="Обычный 25 14" xfId="1808"/>
    <cellStyle name="Обычный 25 2" xfId="1809"/>
    <cellStyle name="Обычный 25 3" xfId="1810"/>
    <cellStyle name="Обычный 25 4" xfId="1811"/>
    <cellStyle name="Обычный 25 5" xfId="1812"/>
    <cellStyle name="Обычный 25 6" xfId="1813"/>
    <cellStyle name="Обычный 25 7" xfId="1814"/>
    <cellStyle name="Обычный 25 8" xfId="1815"/>
    <cellStyle name="Обычный 25 9" xfId="1816"/>
    <cellStyle name="Обычный 26" xfId="1817"/>
    <cellStyle name="Обычный 26 10" xfId="1818"/>
    <cellStyle name="Обычный 26 11" xfId="1819"/>
    <cellStyle name="Обычный 26 12" xfId="1820"/>
    <cellStyle name="Обычный 26 14" xfId="1821"/>
    <cellStyle name="Обычный 26 2" xfId="1822"/>
    <cellStyle name="Обычный 26 3" xfId="1823"/>
    <cellStyle name="Обычный 26 4" xfId="1824"/>
    <cellStyle name="Обычный 26 5" xfId="1825"/>
    <cellStyle name="Обычный 26 6" xfId="1826"/>
    <cellStyle name="Обычный 26 7" xfId="1827"/>
    <cellStyle name="Обычный 26 8" xfId="1828"/>
    <cellStyle name="Обычный 26 9" xfId="1829"/>
    <cellStyle name="Обычный 27" xfId="1830"/>
    <cellStyle name="Обычный 27 10" xfId="1831"/>
    <cellStyle name="Обычный 27 14" xfId="1832"/>
    <cellStyle name="Обычный 27 2" xfId="1833"/>
    <cellStyle name="Обычный 27 2 2" xfId="1834"/>
    <cellStyle name="Обычный 27 2 2 2" xfId="1835"/>
    <cellStyle name="Обычный 27 2 3" xfId="1836"/>
    <cellStyle name="Обычный 27 2 4" xfId="1837"/>
    <cellStyle name="Обычный 27 3" xfId="1838"/>
    <cellStyle name="Обычный 27 3 2" xfId="1839"/>
    <cellStyle name="Обычный 27 3 2 2" xfId="1840"/>
    <cellStyle name="Обычный 27 3 3" xfId="1841"/>
    <cellStyle name="Обычный 27 3 4" xfId="1842"/>
    <cellStyle name="Обычный 27 4" xfId="1843"/>
    <cellStyle name="Обычный 27 4 2" xfId="1844"/>
    <cellStyle name="Обычный 27 4 2 2" xfId="1845"/>
    <cellStyle name="Обычный 27 4 3" xfId="1846"/>
    <cellStyle name="Обычный 27 4 4" xfId="1847"/>
    <cellStyle name="Обычный 27 5" xfId="1848"/>
    <cellStyle name="Обычный 27 5 2" xfId="1849"/>
    <cellStyle name="Обычный 27 5 2 2" xfId="1850"/>
    <cellStyle name="Обычный 27 5 3" xfId="1851"/>
    <cellStyle name="Обычный 27 5 4" xfId="1852"/>
    <cellStyle name="Обычный 27 6" xfId="1853"/>
    <cellStyle name="Обычный 27 6 2" xfId="1854"/>
    <cellStyle name="Обычный 27 6 2 2" xfId="1855"/>
    <cellStyle name="Обычный 27 6 3" xfId="1856"/>
    <cellStyle name="Обычный 27 6 4" xfId="1857"/>
    <cellStyle name="Обычный 27 7" xfId="1858"/>
    <cellStyle name="Обычный 27 7 2" xfId="1859"/>
    <cellStyle name="Обычный 27 7 2 2" xfId="1860"/>
    <cellStyle name="Обычный 27 7 3" xfId="1861"/>
    <cellStyle name="Обычный 27 7 4" xfId="1862"/>
    <cellStyle name="Обычный 27 8" xfId="1863"/>
    <cellStyle name="Обычный 27 8 2" xfId="1864"/>
    <cellStyle name="Обычный 27 9" xfId="1865"/>
    <cellStyle name="Обычный 27 9 2" xfId="1866"/>
    <cellStyle name="Обычный 28" xfId="1867"/>
    <cellStyle name="Обычный 28 14" xfId="1868"/>
    <cellStyle name="Обычный 28 2" xfId="1869"/>
    <cellStyle name="Обычный 29" xfId="1870"/>
    <cellStyle name="Обычный 29 2" xfId="1871"/>
    <cellStyle name="Обычный 3" xfId="1872"/>
    <cellStyle name="Обычный 3 10" xfId="1873"/>
    <cellStyle name="Обычный 3 10 2" xfId="1874"/>
    <cellStyle name="Обычный 3 11" xfId="1875"/>
    <cellStyle name="Обычный 3 11 2" xfId="1876"/>
    <cellStyle name="Обычный 3 12" xfId="1877"/>
    <cellStyle name="Обычный 3 12 2" xfId="1878"/>
    <cellStyle name="Обычный 3 13" xfId="1879"/>
    <cellStyle name="Обычный 3 13 2" xfId="1880"/>
    <cellStyle name="Обычный 3 14" xfId="1881"/>
    <cellStyle name="Обычный 3 14 2" xfId="1882"/>
    <cellStyle name="Обычный 3 15" xfId="1883"/>
    <cellStyle name="Обычный 3 16" xfId="1884"/>
    <cellStyle name="Обычный 3 17" xfId="1885"/>
    <cellStyle name="Обычный 3 18" xfId="1886"/>
    <cellStyle name="Обычный 3 19" xfId="1887"/>
    <cellStyle name="Обычный 3 2" xfId="1888"/>
    <cellStyle name="Обычный 3 2 10" xfId="1889"/>
    <cellStyle name="Обычный 3 2 10 10" xfId="1890"/>
    <cellStyle name="Обычный 3 2 10 2" xfId="1891"/>
    <cellStyle name="Обычный 3 2 10 3" xfId="1892"/>
    <cellStyle name="Обычный 3 2 10 4" xfId="1893"/>
    <cellStyle name="Обычный 3 2 10 5" xfId="1894"/>
    <cellStyle name="Обычный 3 2 10 6" xfId="1895"/>
    <cellStyle name="Обычный 3 2 10 7" xfId="1896"/>
    <cellStyle name="Обычный 3 2 10 8" xfId="1897"/>
    <cellStyle name="Обычный 3 2 10 9" xfId="1898"/>
    <cellStyle name="Обычный 3 2 11" xfId="1899"/>
    <cellStyle name="Обычный 3 2 11 10" xfId="1900"/>
    <cellStyle name="Обычный 3 2 11 2" xfId="1901"/>
    <cellStyle name="Обычный 3 2 11 3" xfId="1902"/>
    <cellStyle name="Обычный 3 2 11 4" xfId="1903"/>
    <cellStyle name="Обычный 3 2 11 5" xfId="1904"/>
    <cellStyle name="Обычный 3 2 11 6" xfId="1905"/>
    <cellStyle name="Обычный 3 2 11 7" xfId="1906"/>
    <cellStyle name="Обычный 3 2 11 8" xfId="1907"/>
    <cellStyle name="Обычный 3 2 11 9" xfId="1908"/>
    <cellStyle name="Обычный 3 2 12" xfId="1909"/>
    <cellStyle name="Обычный 3 2 13" xfId="1910"/>
    <cellStyle name="Обычный 3 2 14" xfId="1911"/>
    <cellStyle name="Обычный 3 2 14 2" xfId="1912"/>
    <cellStyle name="Обычный 3 2 14 3" xfId="1913"/>
    <cellStyle name="Обычный 3 2 15" xfId="1914"/>
    <cellStyle name="Обычный 3 2 15 2" xfId="1915"/>
    <cellStyle name="Обычный 3 2 16" xfId="1916"/>
    <cellStyle name="Обычный 3 2 17" xfId="1917"/>
    <cellStyle name="Обычный 3 2 18" xfId="1918"/>
    <cellStyle name="Обычный 3 2 19" xfId="1919"/>
    <cellStyle name="Обычный 3 2 2" xfId="1920"/>
    <cellStyle name="Обычный 3 2 2 10" xfId="1921"/>
    <cellStyle name="Обычный 3 2 2 10 2" xfId="1922"/>
    <cellStyle name="Обычный 3 2 2 11" xfId="1923"/>
    <cellStyle name="Обычный 3 2 2 12" xfId="1924"/>
    <cellStyle name="Обычный 3 2 2 13" xfId="1925"/>
    <cellStyle name="Обычный 3 2 2 13 2" xfId="1926"/>
    <cellStyle name="Обычный 3 2 2 14" xfId="1927"/>
    <cellStyle name="Обычный 3 2 2 15" xfId="1928"/>
    <cellStyle name="Обычный 3 2 2 16" xfId="1929"/>
    <cellStyle name="Обычный 3 2 2 17" xfId="1930"/>
    <cellStyle name="Обычный 3 2 2 18" xfId="1931"/>
    <cellStyle name="Обычный 3 2 2 19" xfId="3781"/>
    <cellStyle name="Обычный 3 2 2 2" xfId="1932"/>
    <cellStyle name="Обычный 3 2 2 2 2" xfId="1933"/>
    <cellStyle name="Обычный 3 2 2 3" xfId="1934"/>
    <cellStyle name="Обычный 3 2 2 3 2" xfId="1935"/>
    <cellStyle name="Обычный 3 2 2 3 3" xfId="1936"/>
    <cellStyle name="Обычный 3 2 2 4" xfId="1937"/>
    <cellStyle name="Обычный 3 2 2 4 2" xfId="1938"/>
    <cellStyle name="Обычный 3 2 2 5" xfId="1939"/>
    <cellStyle name="Обычный 3 2 2 5 2" xfId="1940"/>
    <cellStyle name="Обычный 3 2 2 6" xfId="1941"/>
    <cellStyle name="Обычный 3 2 2 6 2" xfId="1942"/>
    <cellStyle name="Обычный 3 2 2 7" xfId="1943"/>
    <cellStyle name="Обычный 3 2 2 7 2" xfId="1944"/>
    <cellStyle name="Обычный 3 2 2 8" xfId="1945"/>
    <cellStyle name="Обычный 3 2 2 8 2" xfId="1946"/>
    <cellStyle name="Обычный 3 2 2 9" xfId="1947"/>
    <cellStyle name="Обычный 3 2 2 9 2" xfId="1948"/>
    <cellStyle name="Обычный 3 2 20" xfId="1949"/>
    <cellStyle name="Обычный 3 2 3" xfId="1950"/>
    <cellStyle name="Обычный 3 2 3 10" xfId="1951"/>
    <cellStyle name="Обычный 3 2 3 2" xfId="1952"/>
    <cellStyle name="Обычный 3 2 3 3" xfId="1953"/>
    <cellStyle name="Обычный 3 2 3 4" xfId="1954"/>
    <cellStyle name="Обычный 3 2 3 5" xfId="1955"/>
    <cellStyle name="Обычный 3 2 3 6" xfId="1956"/>
    <cellStyle name="Обычный 3 2 3 7" xfId="1957"/>
    <cellStyle name="Обычный 3 2 3 8" xfId="1958"/>
    <cellStyle name="Обычный 3 2 3 9" xfId="1959"/>
    <cellStyle name="Обычный 3 2 4" xfId="1960"/>
    <cellStyle name="Обычный 3 2 4 10" xfId="1961"/>
    <cellStyle name="Обычный 3 2 4 2" xfId="1962"/>
    <cellStyle name="Обычный 3 2 4 3" xfId="1963"/>
    <cellStyle name="Обычный 3 2 4 4" xfId="1964"/>
    <cellStyle name="Обычный 3 2 4 5" xfId="1965"/>
    <cellStyle name="Обычный 3 2 4 6" xfId="1966"/>
    <cellStyle name="Обычный 3 2 4 7" xfId="1967"/>
    <cellStyle name="Обычный 3 2 4 8" xfId="1968"/>
    <cellStyle name="Обычный 3 2 4 9" xfId="1969"/>
    <cellStyle name="Обычный 3 2 5" xfId="1970"/>
    <cellStyle name="Обычный 3 2 5 10" xfId="1971"/>
    <cellStyle name="Обычный 3 2 5 2" xfId="1972"/>
    <cellStyle name="Обычный 3 2 5 3" xfId="1973"/>
    <cellStyle name="Обычный 3 2 5 4" xfId="1974"/>
    <cellStyle name="Обычный 3 2 5 5" xfId="1975"/>
    <cellStyle name="Обычный 3 2 5 6" xfId="1976"/>
    <cellStyle name="Обычный 3 2 5 7" xfId="1977"/>
    <cellStyle name="Обычный 3 2 5 8" xfId="1978"/>
    <cellStyle name="Обычный 3 2 5 9" xfId="1979"/>
    <cellStyle name="Обычный 3 2 6" xfId="1980"/>
    <cellStyle name="Обычный 3 2 6 10" xfId="1981"/>
    <cellStyle name="Обычный 3 2 6 2" xfId="1982"/>
    <cellStyle name="Обычный 3 2 6 3" xfId="1983"/>
    <cellStyle name="Обычный 3 2 6 4" xfId="1984"/>
    <cellStyle name="Обычный 3 2 6 5" xfId="1985"/>
    <cellStyle name="Обычный 3 2 6 6" xfId="1986"/>
    <cellStyle name="Обычный 3 2 6 7" xfId="1987"/>
    <cellStyle name="Обычный 3 2 6 8" xfId="1988"/>
    <cellStyle name="Обычный 3 2 6 9" xfId="1989"/>
    <cellStyle name="Обычный 3 2 7" xfId="1990"/>
    <cellStyle name="Обычный 3 2 7 10" xfId="1991"/>
    <cellStyle name="Обычный 3 2 7 2" xfId="1992"/>
    <cellStyle name="Обычный 3 2 7 3" xfId="1993"/>
    <cellStyle name="Обычный 3 2 7 4" xfId="1994"/>
    <cellStyle name="Обычный 3 2 7 5" xfId="1995"/>
    <cellStyle name="Обычный 3 2 7 6" xfId="1996"/>
    <cellStyle name="Обычный 3 2 7 7" xfId="1997"/>
    <cellStyle name="Обычный 3 2 7 8" xfId="1998"/>
    <cellStyle name="Обычный 3 2 7 9" xfId="1999"/>
    <cellStyle name="Обычный 3 2 8" xfId="2000"/>
    <cellStyle name="Обычный 3 2 8 10" xfId="2001"/>
    <cellStyle name="Обычный 3 2 8 2" xfId="2002"/>
    <cellStyle name="Обычный 3 2 8 3" xfId="2003"/>
    <cellStyle name="Обычный 3 2 8 4" xfId="2004"/>
    <cellStyle name="Обычный 3 2 8 5" xfId="2005"/>
    <cellStyle name="Обычный 3 2 8 6" xfId="2006"/>
    <cellStyle name="Обычный 3 2 8 7" xfId="2007"/>
    <cellStyle name="Обычный 3 2 8 8" xfId="2008"/>
    <cellStyle name="Обычный 3 2 8 9" xfId="2009"/>
    <cellStyle name="Обычный 3 2 9" xfId="2010"/>
    <cellStyle name="Обычный 3 2 9 10" xfId="2011"/>
    <cellStyle name="Обычный 3 2 9 2" xfId="2012"/>
    <cellStyle name="Обычный 3 2 9 3" xfId="2013"/>
    <cellStyle name="Обычный 3 2 9 4" xfId="2014"/>
    <cellStyle name="Обычный 3 2 9 5" xfId="2015"/>
    <cellStyle name="Обычный 3 2 9 6" xfId="2016"/>
    <cellStyle name="Обычный 3 2 9 7" xfId="2017"/>
    <cellStyle name="Обычный 3 2 9 8" xfId="2018"/>
    <cellStyle name="Обычный 3 2 9 9" xfId="2019"/>
    <cellStyle name="Обычный 3 20" xfId="2020"/>
    <cellStyle name="Обычный 3 21" xfId="2021"/>
    <cellStyle name="Обычный 3 22" xfId="2022"/>
    <cellStyle name="Обычный 3 23" xfId="2023"/>
    <cellStyle name="Обычный 3 24" xfId="2024"/>
    <cellStyle name="Обычный 3 25" xfId="2025"/>
    <cellStyle name="Обычный 3 26" xfId="2026"/>
    <cellStyle name="Обычный 3 27" xfId="2027"/>
    <cellStyle name="Обычный 3 28" xfId="2028"/>
    <cellStyle name="Обычный 3 29" xfId="2029"/>
    <cellStyle name="Обычный 3 3" xfId="2030"/>
    <cellStyle name="Обычный 3 3 10" xfId="2031"/>
    <cellStyle name="Обычный 3 3 11" xfId="2032"/>
    <cellStyle name="Обычный 3 3 12" xfId="2033"/>
    <cellStyle name="Обычный 3 3 13" xfId="2034"/>
    <cellStyle name="Обычный 3 3 14" xfId="2035"/>
    <cellStyle name="Обычный 3 3 15" xfId="2036"/>
    <cellStyle name="Обычный 3 3 16" xfId="2037"/>
    <cellStyle name="Обычный 3 3 17" xfId="2038"/>
    <cellStyle name="Обычный 3 3 18" xfId="2039"/>
    <cellStyle name="Обычный 3 3 2" xfId="2040"/>
    <cellStyle name="Обычный 3 3 2 10" xfId="2041"/>
    <cellStyle name="Обычный 3 3 2 11" xfId="2042"/>
    <cellStyle name="Обычный 3 3 2 12" xfId="2043"/>
    <cellStyle name="Обычный 3 3 2 13" xfId="2044"/>
    <cellStyle name="Обычный 3 3 2 14" xfId="2045"/>
    <cellStyle name="Обычный 3 3 2 15" xfId="2046"/>
    <cellStyle name="Обычный 3 3 2 2" xfId="2047"/>
    <cellStyle name="Обычный 3 3 2 2 10" xfId="2048"/>
    <cellStyle name="Обычный 3 3 2 2 2" xfId="2049"/>
    <cellStyle name="Обычный 3 3 2 2 3" xfId="2050"/>
    <cellStyle name="Обычный 3 3 2 2 4" xfId="2051"/>
    <cellStyle name="Обычный 3 3 2 2 5" xfId="2052"/>
    <cellStyle name="Обычный 3 3 2 2 6" xfId="2053"/>
    <cellStyle name="Обычный 3 3 2 2 7" xfId="2054"/>
    <cellStyle name="Обычный 3 3 2 2 8" xfId="2055"/>
    <cellStyle name="Обычный 3 3 2 2 9" xfId="2056"/>
    <cellStyle name="Обычный 3 3 2 3" xfId="2057"/>
    <cellStyle name="Обычный 3 3 2 3 10" xfId="2058"/>
    <cellStyle name="Обычный 3 3 2 3 2" xfId="2059"/>
    <cellStyle name="Обычный 3 3 2 3 3" xfId="2060"/>
    <cellStyle name="Обычный 3 3 2 3 4" xfId="2061"/>
    <cellStyle name="Обычный 3 3 2 3 5" xfId="2062"/>
    <cellStyle name="Обычный 3 3 2 3 6" xfId="2063"/>
    <cellStyle name="Обычный 3 3 2 3 7" xfId="2064"/>
    <cellStyle name="Обычный 3 3 2 3 8" xfId="2065"/>
    <cellStyle name="Обычный 3 3 2 3 9" xfId="2066"/>
    <cellStyle name="Обычный 3 3 2 4" xfId="2067"/>
    <cellStyle name="Обычный 3 3 2 4 10" xfId="2068"/>
    <cellStyle name="Обычный 3 3 2 4 2" xfId="2069"/>
    <cellStyle name="Обычный 3 3 2 4 3" xfId="2070"/>
    <cellStyle name="Обычный 3 3 2 4 4" xfId="2071"/>
    <cellStyle name="Обычный 3 3 2 4 5" xfId="2072"/>
    <cellStyle name="Обычный 3 3 2 4 6" xfId="2073"/>
    <cellStyle name="Обычный 3 3 2 4 7" xfId="2074"/>
    <cellStyle name="Обычный 3 3 2 4 8" xfId="2075"/>
    <cellStyle name="Обычный 3 3 2 4 9" xfId="2076"/>
    <cellStyle name="Обычный 3 3 2 5" xfId="2077"/>
    <cellStyle name="Обычный 3 3 2 5 10" xfId="2078"/>
    <cellStyle name="Обычный 3 3 2 5 2" xfId="2079"/>
    <cellStyle name="Обычный 3 3 2 5 3" xfId="2080"/>
    <cellStyle name="Обычный 3 3 2 5 4" xfId="2081"/>
    <cellStyle name="Обычный 3 3 2 5 5" xfId="2082"/>
    <cellStyle name="Обычный 3 3 2 5 6" xfId="2083"/>
    <cellStyle name="Обычный 3 3 2 5 7" xfId="2084"/>
    <cellStyle name="Обычный 3 3 2 5 8" xfId="2085"/>
    <cellStyle name="Обычный 3 3 2 5 9" xfId="2086"/>
    <cellStyle name="Обычный 3 3 2 6" xfId="2087"/>
    <cellStyle name="Обычный 3 3 2 6 10" xfId="2088"/>
    <cellStyle name="Обычный 3 3 2 6 2" xfId="2089"/>
    <cellStyle name="Обычный 3 3 2 6 3" xfId="2090"/>
    <cellStyle name="Обычный 3 3 2 6 4" xfId="2091"/>
    <cellStyle name="Обычный 3 3 2 6 5" xfId="2092"/>
    <cellStyle name="Обычный 3 3 2 6 6" xfId="2093"/>
    <cellStyle name="Обычный 3 3 2 6 7" xfId="2094"/>
    <cellStyle name="Обычный 3 3 2 6 8" xfId="2095"/>
    <cellStyle name="Обычный 3 3 2 6 9" xfId="2096"/>
    <cellStyle name="Обычный 3 3 2 7" xfId="2097"/>
    <cellStyle name="Обычный 3 3 2 8" xfId="2098"/>
    <cellStyle name="Обычный 3 3 2 9" xfId="2099"/>
    <cellStyle name="Обычный 3 3 3" xfId="2100"/>
    <cellStyle name="Обычный 3 3 3 10" xfId="2101"/>
    <cellStyle name="Обычный 3 3 3 11" xfId="2102"/>
    <cellStyle name="Обычный 3 3 3 12" xfId="2103"/>
    <cellStyle name="Обычный 3 3 3 13" xfId="2104"/>
    <cellStyle name="Обычный 3 3 3 14" xfId="2105"/>
    <cellStyle name="Обычный 3 3 3 15" xfId="2106"/>
    <cellStyle name="Обычный 3 3 3 2" xfId="2107"/>
    <cellStyle name="Обычный 3 3 3 2 10" xfId="2108"/>
    <cellStyle name="Обычный 3 3 3 2 2" xfId="2109"/>
    <cellStyle name="Обычный 3 3 3 2 3" xfId="2110"/>
    <cellStyle name="Обычный 3 3 3 2 4" xfId="2111"/>
    <cellStyle name="Обычный 3 3 3 2 5" xfId="2112"/>
    <cellStyle name="Обычный 3 3 3 2 6" xfId="2113"/>
    <cellStyle name="Обычный 3 3 3 2 7" xfId="2114"/>
    <cellStyle name="Обычный 3 3 3 2 8" xfId="2115"/>
    <cellStyle name="Обычный 3 3 3 2 9" xfId="2116"/>
    <cellStyle name="Обычный 3 3 3 3" xfId="2117"/>
    <cellStyle name="Обычный 3 3 3 3 10" xfId="2118"/>
    <cellStyle name="Обычный 3 3 3 3 2" xfId="2119"/>
    <cellStyle name="Обычный 3 3 3 3 3" xfId="2120"/>
    <cellStyle name="Обычный 3 3 3 3 4" xfId="2121"/>
    <cellStyle name="Обычный 3 3 3 3 5" xfId="2122"/>
    <cellStyle name="Обычный 3 3 3 3 6" xfId="2123"/>
    <cellStyle name="Обычный 3 3 3 3 7" xfId="2124"/>
    <cellStyle name="Обычный 3 3 3 3 8" xfId="2125"/>
    <cellStyle name="Обычный 3 3 3 3 9" xfId="2126"/>
    <cellStyle name="Обычный 3 3 3 4" xfId="2127"/>
    <cellStyle name="Обычный 3 3 3 4 10" xfId="2128"/>
    <cellStyle name="Обычный 3 3 3 4 2" xfId="2129"/>
    <cellStyle name="Обычный 3 3 3 4 3" xfId="2130"/>
    <cellStyle name="Обычный 3 3 3 4 4" xfId="2131"/>
    <cellStyle name="Обычный 3 3 3 4 5" xfId="2132"/>
    <cellStyle name="Обычный 3 3 3 4 6" xfId="2133"/>
    <cellStyle name="Обычный 3 3 3 4 7" xfId="2134"/>
    <cellStyle name="Обычный 3 3 3 4 8" xfId="2135"/>
    <cellStyle name="Обычный 3 3 3 4 9" xfId="2136"/>
    <cellStyle name="Обычный 3 3 3 5" xfId="2137"/>
    <cellStyle name="Обычный 3 3 3 5 10" xfId="2138"/>
    <cellStyle name="Обычный 3 3 3 5 2" xfId="2139"/>
    <cellStyle name="Обычный 3 3 3 5 3" xfId="2140"/>
    <cellStyle name="Обычный 3 3 3 5 4" xfId="2141"/>
    <cellStyle name="Обычный 3 3 3 5 5" xfId="2142"/>
    <cellStyle name="Обычный 3 3 3 5 6" xfId="2143"/>
    <cellStyle name="Обычный 3 3 3 5 7" xfId="2144"/>
    <cellStyle name="Обычный 3 3 3 5 8" xfId="2145"/>
    <cellStyle name="Обычный 3 3 3 5 9" xfId="2146"/>
    <cellStyle name="Обычный 3 3 3 6" xfId="2147"/>
    <cellStyle name="Обычный 3 3 3 6 10" xfId="2148"/>
    <cellStyle name="Обычный 3 3 3 6 2" xfId="2149"/>
    <cellStyle name="Обычный 3 3 3 6 3" xfId="2150"/>
    <cellStyle name="Обычный 3 3 3 6 4" xfId="2151"/>
    <cellStyle name="Обычный 3 3 3 6 5" xfId="2152"/>
    <cellStyle name="Обычный 3 3 3 6 6" xfId="2153"/>
    <cellStyle name="Обычный 3 3 3 6 7" xfId="2154"/>
    <cellStyle name="Обычный 3 3 3 6 8" xfId="2155"/>
    <cellStyle name="Обычный 3 3 3 6 9" xfId="2156"/>
    <cellStyle name="Обычный 3 3 3 7" xfId="2157"/>
    <cellStyle name="Обычный 3 3 3 8" xfId="2158"/>
    <cellStyle name="Обычный 3 3 3 9" xfId="2159"/>
    <cellStyle name="Обычный 3 3 4" xfId="2160"/>
    <cellStyle name="Обычный 3 3 4 10" xfId="2161"/>
    <cellStyle name="Обычный 3 3 4 11" xfId="2162"/>
    <cellStyle name="Обычный 3 3 4 12" xfId="2163"/>
    <cellStyle name="Обычный 3 3 4 13" xfId="2164"/>
    <cellStyle name="Обычный 3 3 4 14" xfId="2165"/>
    <cellStyle name="Обычный 3 3 4 15" xfId="2166"/>
    <cellStyle name="Обычный 3 3 4 2" xfId="2167"/>
    <cellStyle name="Обычный 3 3 4 2 10" xfId="2168"/>
    <cellStyle name="Обычный 3 3 4 2 2" xfId="2169"/>
    <cellStyle name="Обычный 3 3 4 2 3" xfId="2170"/>
    <cellStyle name="Обычный 3 3 4 2 4" xfId="2171"/>
    <cellStyle name="Обычный 3 3 4 2 5" xfId="2172"/>
    <cellStyle name="Обычный 3 3 4 2 6" xfId="2173"/>
    <cellStyle name="Обычный 3 3 4 2 7" xfId="2174"/>
    <cellStyle name="Обычный 3 3 4 2 8" xfId="2175"/>
    <cellStyle name="Обычный 3 3 4 2 9" xfId="2176"/>
    <cellStyle name="Обычный 3 3 4 3" xfId="2177"/>
    <cellStyle name="Обычный 3 3 4 3 10" xfId="2178"/>
    <cellStyle name="Обычный 3 3 4 3 2" xfId="2179"/>
    <cellStyle name="Обычный 3 3 4 3 3" xfId="2180"/>
    <cellStyle name="Обычный 3 3 4 3 4" xfId="2181"/>
    <cellStyle name="Обычный 3 3 4 3 5" xfId="2182"/>
    <cellStyle name="Обычный 3 3 4 3 6" xfId="2183"/>
    <cellStyle name="Обычный 3 3 4 3 7" xfId="2184"/>
    <cellStyle name="Обычный 3 3 4 3 8" xfId="2185"/>
    <cellStyle name="Обычный 3 3 4 3 9" xfId="2186"/>
    <cellStyle name="Обычный 3 3 4 4" xfId="2187"/>
    <cellStyle name="Обычный 3 3 4 4 10" xfId="2188"/>
    <cellStyle name="Обычный 3 3 4 4 2" xfId="2189"/>
    <cellStyle name="Обычный 3 3 4 4 3" xfId="2190"/>
    <cellStyle name="Обычный 3 3 4 4 4" xfId="2191"/>
    <cellStyle name="Обычный 3 3 4 4 5" xfId="2192"/>
    <cellStyle name="Обычный 3 3 4 4 6" xfId="2193"/>
    <cellStyle name="Обычный 3 3 4 4 7" xfId="2194"/>
    <cellStyle name="Обычный 3 3 4 4 8" xfId="2195"/>
    <cellStyle name="Обычный 3 3 4 4 9" xfId="2196"/>
    <cellStyle name="Обычный 3 3 4 5" xfId="2197"/>
    <cellStyle name="Обычный 3 3 4 5 10" xfId="2198"/>
    <cellStyle name="Обычный 3 3 4 5 2" xfId="2199"/>
    <cellStyle name="Обычный 3 3 4 5 3" xfId="2200"/>
    <cellStyle name="Обычный 3 3 4 5 4" xfId="2201"/>
    <cellStyle name="Обычный 3 3 4 5 5" xfId="2202"/>
    <cellStyle name="Обычный 3 3 4 5 6" xfId="2203"/>
    <cellStyle name="Обычный 3 3 4 5 7" xfId="2204"/>
    <cellStyle name="Обычный 3 3 4 5 8" xfId="2205"/>
    <cellStyle name="Обычный 3 3 4 5 9" xfId="2206"/>
    <cellStyle name="Обычный 3 3 4 6" xfId="2207"/>
    <cellStyle name="Обычный 3 3 4 6 10" xfId="2208"/>
    <cellStyle name="Обычный 3 3 4 6 2" xfId="2209"/>
    <cellStyle name="Обычный 3 3 4 6 3" xfId="2210"/>
    <cellStyle name="Обычный 3 3 4 6 4" xfId="2211"/>
    <cellStyle name="Обычный 3 3 4 6 5" xfId="2212"/>
    <cellStyle name="Обычный 3 3 4 6 6" xfId="2213"/>
    <cellStyle name="Обычный 3 3 4 6 7" xfId="2214"/>
    <cellStyle name="Обычный 3 3 4 6 8" xfId="2215"/>
    <cellStyle name="Обычный 3 3 4 6 9" xfId="2216"/>
    <cellStyle name="Обычный 3 3 4 7" xfId="2217"/>
    <cellStyle name="Обычный 3 3 4 8" xfId="2218"/>
    <cellStyle name="Обычный 3 3 4 9" xfId="2219"/>
    <cellStyle name="Обычный 3 3 5" xfId="2220"/>
    <cellStyle name="Обычный 3 3 5 10" xfId="2221"/>
    <cellStyle name="Обычный 3 3 5 11" xfId="2222"/>
    <cellStyle name="Обычный 3 3 5 12" xfId="2223"/>
    <cellStyle name="Обычный 3 3 5 13" xfId="2224"/>
    <cellStyle name="Обычный 3 3 5 14" xfId="2225"/>
    <cellStyle name="Обычный 3 3 5 15" xfId="2226"/>
    <cellStyle name="Обычный 3 3 5 2" xfId="2227"/>
    <cellStyle name="Обычный 3 3 5 2 10" xfId="2228"/>
    <cellStyle name="Обычный 3 3 5 2 2" xfId="2229"/>
    <cellStyle name="Обычный 3 3 5 2 3" xfId="2230"/>
    <cellStyle name="Обычный 3 3 5 2 4" xfId="2231"/>
    <cellStyle name="Обычный 3 3 5 2 5" xfId="2232"/>
    <cellStyle name="Обычный 3 3 5 2 6" xfId="2233"/>
    <cellStyle name="Обычный 3 3 5 2 7" xfId="2234"/>
    <cellStyle name="Обычный 3 3 5 2 8" xfId="2235"/>
    <cellStyle name="Обычный 3 3 5 2 9" xfId="2236"/>
    <cellStyle name="Обычный 3 3 5 3" xfId="2237"/>
    <cellStyle name="Обычный 3 3 5 3 10" xfId="2238"/>
    <cellStyle name="Обычный 3 3 5 3 2" xfId="2239"/>
    <cellStyle name="Обычный 3 3 5 3 3" xfId="2240"/>
    <cellStyle name="Обычный 3 3 5 3 4" xfId="2241"/>
    <cellStyle name="Обычный 3 3 5 3 5" xfId="2242"/>
    <cellStyle name="Обычный 3 3 5 3 6" xfId="2243"/>
    <cellStyle name="Обычный 3 3 5 3 7" xfId="2244"/>
    <cellStyle name="Обычный 3 3 5 3 8" xfId="2245"/>
    <cellStyle name="Обычный 3 3 5 3 9" xfId="2246"/>
    <cellStyle name="Обычный 3 3 5 4" xfId="2247"/>
    <cellStyle name="Обычный 3 3 5 4 10" xfId="2248"/>
    <cellStyle name="Обычный 3 3 5 4 2" xfId="2249"/>
    <cellStyle name="Обычный 3 3 5 4 3" xfId="2250"/>
    <cellStyle name="Обычный 3 3 5 4 4" xfId="2251"/>
    <cellStyle name="Обычный 3 3 5 4 5" xfId="2252"/>
    <cellStyle name="Обычный 3 3 5 4 6" xfId="2253"/>
    <cellStyle name="Обычный 3 3 5 4 7" xfId="2254"/>
    <cellStyle name="Обычный 3 3 5 4 8" xfId="2255"/>
    <cellStyle name="Обычный 3 3 5 4 9" xfId="2256"/>
    <cellStyle name="Обычный 3 3 5 5" xfId="2257"/>
    <cellStyle name="Обычный 3 3 5 5 10" xfId="2258"/>
    <cellStyle name="Обычный 3 3 5 5 2" xfId="2259"/>
    <cellStyle name="Обычный 3 3 5 5 3" xfId="2260"/>
    <cellStyle name="Обычный 3 3 5 5 4" xfId="2261"/>
    <cellStyle name="Обычный 3 3 5 5 5" xfId="2262"/>
    <cellStyle name="Обычный 3 3 5 5 6" xfId="2263"/>
    <cellStyle name="Обычный 3 3 5 5 7" xfId="2264"/>
    <cellStyle name="Обычный 3 3 5 5 8" xfId="2265"/>
    <cellStyle name="Обычный 3 3 5 5 9" xfId="2266"/>
    <cellStyle name="Обычный 3 3 5 6" xfId="2267"/>
    <cellStyle name="Обычный 3 3 5 6 10" xfId="2268"/>
    <cellStyle name="Обычный 3 3 5 6 2" xfId="2269"/>
    <cellStyle name="Обычный 3 3 5 6 3" xfId="2270"/>
    <cellStyle name="Обычный 3 3 5 6 4" xfId="2271"/>
    <cellStyle name="Обычный 3 3 5 6 5" xfId="2272"/>
    <cellStyle name="Обычный 3 3 5 6 6" xfId="2273"/>
    <cellStyle name="Обычный 3 3 5 6 7" xfId="2274"/>
    <cellStyle name="Обычный 3 3 5 6 8" xfId="2275"/>
    <cellStyle name="Обычный 3 3 5 6 9" xfId="2276"/>
    <cellStyle name="Обычный 3 3 5 7" xfId="2277"/>
    <cellStyle name="Обычный 3 3 5 8" xfId="2278"/>
    <cellStyle name="Обычный 3 3 5 9" xfId="2279"/>
    <cellStyle name="Обычный 3 3 6" xfId="2280"/>
    <cellStyle name="Обычный 3 3 7" xfId="2281"/>
    <cellStyle name="Обычный 3 3 8" xfId="2282"/>
    <cellStyle name="Обычный 3 3 9" xfId="2283"/>
    <cellStyle name="Обычный 3 4" xfId="2284"/>
    <cellStyle name="Обычный 3 4 10" xfId="2285"/>
    <cellStyle name="Обычный 3 4 10 2" xfId="2286"/>
    <cellStyle name="Обычный 3 4 11" xfId="2287"/>
    <cellStyle name="Обычный 3 4 11 2" xfId="2288"/>
    <cellStyle name="Обычный 3 4 12" xfId="2289"/>
    <cellStyle name="Обычный 3 4 12 2" xfId="2290"/>
    <cellStyle name="Обычный 3 4 13" xfId="2291"/>
    <cellStyle name="Обычный 3 4 13 2" xfId="2292"/>
    <cellStyle name="Обычный 3 4 13 3" xfId="2293"/>
    <cellStyle name="Обычный 3 4 13 4" xfId="2294"/>
    <cellStyle name="Обычный 3 4 14" xfId="2295"/>
    <cellStyle name="Обычный 3 4 14 2" xfId="2296"/>
    <cellStyle name="Обычный 3 4 15" xfId="2297"/>
    <cellStyle name="Обычный 3 4 16" xfId="2298"/>
    <cellStyle name="Обычный 3 4 17" xfId="2299"/>
    <cellStyle name="Обычный 3 4 18" xfId="2300"/>
    <cellStyle name="Обычный 3 4 2" xfId="2301"/>
    <cellStyle name="Обычный 3 4 2 10" xfId="2302"/>
    <cellStyle name="Обычный 3 4 2 2" xfId="2303"/>
    <cellStyle name="Обычный 3 4 2 3" xfId="2304"/>
    <cellStyle name="Обычный 3 4 2 4" xfId="2305"/>
    <cellStyle name="Обычный 3 4 2 5" xfId="2306"/>
    <cellStyle name="Обычный 3 4 2 6" xfId="2307"/>
    <cellStyle name="Обычный 3 4 2 7" xfId="2308"/>
    <cellStyle name="Обычный 3 4 2 8" xfId="2309"/>
    <cellStyle name="Обычный 3 4 2 9" xfId="2310"/>
    <cellStyle name="Обычный 3 4 3" xfId="2311"/>
    <cellStyle name="Обычный 3 4 3 10" xfId="2312"/>
    <cellStyle name="Обычный 3 4 3 2" xfId="2313"/>
    <cellStyle name="Обычный 3 4 3 3" xfId="2314"/>
    <cellStyle name="Обычный 3 4 3 4" xfId="2315"/>
    <cellStyle name="Обычный 3 4 3 5" xfId="2316"/>
    <cellStyle name="Обычный 3 4 3 6" xfId="2317"/>
    <cellStyle name="Обычный 3 4 3 7" xfId="2318"/>
    <cellStyle name="Обычный 3 4 3 8" xfId="2319"/>
    <cellStyle name="Обычный 3 4 3 9" xfId="2320"/>
    <cellStyle name="Обычный 3 4 4" xfId="2321"/>
    <cellStyle name="Обычный 3 4 4 10" xfId="2322"/>
    <cellStyle name="Обычный 3 4 4 2" xfId="2323"/>
    <cellStyle name="Обычный 3 4 4 3" xfId="2324"/>
    <cellStyle name="Обычный 3 4 4 4" xfId="2325"/>
    <cellStyle name="Обычный 3 4 4 5" xfId="2326"/>
    <cellStyle name="Обычный 3 4 4 6" xfId="2327"/>
    <cellStyle name="Обычный 3 4 4 7" xfId="2328"/>
    <cellStyle name="Обычный 3 4 4 8" xfId="2329"/>
    <cellStyle name="Обычный 3 4 4 9" xfId="2330"/>
    <cellStyle name="Обычный 3 4 5" xfId="2331"/>
    <cellStyle name="Обычный 3 4 5 10" xfId="2332"/>
    <cellStyle name="Обычный 3 4 5 2" xfId="2333"/>
    <cellStyle name="Обычный 3 4 5 3" xfId="2334"/>
    <cellStyle name="Обычный 3 4 5 4" xfId="2335"/>
    <cellStyle name="Обычный 3 4 5 5" xfId="2336"/>
    <cellStyle name="Обычный 3 4 5 6" xfId="2337"/>
    <cellStyle name="Обычный 3 4 5 7" xfId="2338"/>
    <cellStyle name="Обычный 3 4 5 8" xfId="2339"/>
    <cellStyle name="Обычный 3 4 5 9" xfId="2340"/>
    <cellStyle name="Обычный 3 4 6" xfId="2341"/>
    <cellStyle name="Обычный 3 4 6 10" xfId="2342"/>
    <cellStyle name="Обычный 3 4 6 2" xfId="2343"/>
    <cellStyle name="Обычный 3 4 6 3" xfId="2344"/>
    <cellStyle name="Обычный 3 4 6 4" xfId="2345"/>
    <cellStyle name="Обычный 3 4 6 5" xfId="2346"/>
    <cellStyle name="Обычный 3 4 6 6" xfId="2347"/>
    <cellStyle name="Обычный 3 4 6 7" xfId="2348"/>
    <cellStyle name="Обычный 3 4 6 8" xfId="2349"/>
    <cellStyle name="Обычный 3 4 6 9" xfId="2350"/>
    <cellStyle name="Обычный 3 4 7" xfId="2351"/>
    <cellStyle name="Обычный 3 4 7 2" xfId="2352"/>
    <cellStyle name="Обычный 3 4 8" xfId="2353"/>
    <cellStyle name="Обычный 3 4 8 2" xfId="2354"/>
    <cellStyle name="Обычный 3 4 9" xfId="2355"/>
    <cellStyle name="Обычный 3 4 9 2" xfId="2356"/>
    <cellStyle name="Обычный 3 5" xfId="2357"/>
    <cellStyle name="Обычный 3 5 2" xfId="2358"/>
    <cellStyle name="Обычный 3 5 3" xfId="2359"/>
    <cellStyle name="Обычный 3 6" xfId="2360"/>
    <cellStyle name="Обычный 3 6 2" xfId="2361"/>
    <cellStyle name="Обычный 3 6 3" xfId="2362"/>
    <cellStyle name="Обычный 3 7" xfId="2363"/>
    <cellStyle name="Обычный 3 7 2" xfId="2364"/>
    <cellStyle name="Обычный 3 8" xfId="2365"/>
    <cellStyle name="Обычный 3 8 2" xfId="2366"/>
    <cellStyle name="Обычный 3 9" xfId="2367"/>
    <cellStyle name="Обычный 3 9 2" xfId="2368"/>
    <cellStyle name="Обычный 30" xfId="2369"/>
    <cellStyle name="Обычный 30 14" xfId="2370"/>
    <cellStyle name="Обычный 30 2" xfId="2371"/>
    <cellStyle name="Обычный 31" xfId="2372"/>
    <cellStyle name="Обычный 32" xfId="2373"/>
    <cellStyle name="Обычный 33" xfId="2374"/>
    <cellStyle name="Обычный 33 14" xfId="2375"/>
    <cellStyle name="Обычный 34" xfId="2376"/>
    <cellStyle name="Обычный 34 14" xfId="2377"/>
    <cellStyle name="Обычный 34 2" xfId="2378"/>
    <cellStyle name="Обычный 34 3" xfId="2379"/>
    <cellStyle name="Обычный 35" xfId="2380"/>
    <cellStyle name="Обычный 35 14" xfId="2381"/>
    <cellStyle name="Обычный 35 2" xfId="2382"/>
    <cellStyle name="Обычный 35 3" xfId="2383"/>
    <cellStyle name="Обычный 36" xfId="2384"/>
    <cellStyle name="Обычный 36 14" xfId="2385"/>
    <cellStyle name="Обычный 36 2" xfId="2386"/>
    <cellStyle name="Обычный 36 3" xfId="2387"/>
    <cellStyle name="Обычный 37" xfId="2388"/>
    <cellStyle name="Обычный 37 14" xfId="2389"/>
    <cellStyle name="Обычный 37 2" xfId="2390"/>
    <cellStyle name="Обычный 37 3" xfId="2391"/>
    <cellStyle name="Обычный 38" xfId="2392"/>
    <cellStyle name="Обычный 38 14" xfId="2393"/>
    <cellStyle name="Обычный 38 2" xfId="2394"/>
    <cellStyle name="Обычный 38 3" xfId="2395"/>
    <cellStyle name="Обычный 39" xfId="2396"/>
    <cellStyle name="Обычный 39 14" xfId="2397"/>
    <cellStyle name="Обычный 4" xfId="2398"/>
    <cellStyle name="Обычный 4 10" xfId="2399"/>
    <cellStyle name="Обычный 4 11" xfId="2400"/>
    <cellStyle name="Обычный 4 12" xfId="2401"/>
    <cellStyle name="Обычный 4 13" xfId="2402"/>
    <cellStyle name="Обычный 4 13 2" xfId="2403"/>
    <cellStyle name="Обычный 4 14" xfId="2404"/>
    <cellStyle name="Обычный 4 15" xfId="2405"/>
    <cellStyle name="Обычный 4 16" xfId="2406"/>
    <cellStyle name="Обычный 4 17" xfId="2407"/>
    <cellStyle name="Обычный 4 18" xfId="2408"/>
    <cellStyle name="Обычный 4 19" xfId="2409"/>
    <cellStyle name="Обычный 4 2" xfId="2410"/>
    <cellStyle name="Обычный 4 2 10" xfId="2411"/>
    <cellStyle name="Обычный 4 2 11" xfId="2412"/>
    <cellStyle name="Обычный 4 2 12" xfId="2413"/>
    <cellStyle name="Обычный 4 2 13" xfId="2414"/>
    <cellStyle name="Обычный 4 2 14" xfId="2415"/>
    <cellStyle name="Обычный 4 2 15" xfId="2416"/>
    <cellStyle name="Обычный 4 2 16" xfId="2417"/>
    <cellStyle name="Обычный 4 2 17" xfId="2418"/>
    <cellStyle name="Обычный 4 2 18" xfId="2419"/>
    <cellStyle name="Обычный 4 2 19" xfId="2420"/>
    <cellStyle name="Обычный 4 2 2" xfId="2421"/>
    <cellStyle name="Обычный 4 2 2 10" xfId="2422"/>
    <cellStyle name="Обычный 4 2 2 11" xfId="2423"/>
    <cellStyle name="Обычный 4 2 2 12" xfId="2424"/>
    <cellStyle name="Обычный 4 2 2 13" xfId="2425"/>
    <cellStyle name="Обычный 4 2 2 14" xfId="2426"/>
    <cellStyle name="Обычный 4 2 2 15" xfId="2427"/>
    <cellStyle name="Обычный 4 2 2 16" xfId="2428"/>
    <cellStyle name="Обычный 4 2 2 17" xfId="2429"/>
    <cellStyle name="Обычный 4 2 2 18" xfId="2430"/>
    <cellStyle name="Обычный 4 2 2 19" xfId="2431"/>
    <cellStyle name="Обычный 4 2 2 2" xfId="2432"/>
    <cellStyle name="Обычный 4 2 2 20" xfId="2433"/>
    <cellStyle name="Обычный 4 2 2 21" xfId="2434"/>
    <cellStyle name="Обычный 4 2 2 22" xfId="2435"/>
    <cellStyle name="Обычный 4 2 2 23" xfId="2436"/>
    <cellStyle name="Обычный 4 2 2 24" xfId="2437"/>
    <cellStyle name="Обычный 4 2 2 25" xfId="2438"/>
    <cellStyle name="Обычный 4 2 2 26" xfId="2439"/>
    <cellStyle name="Обычный 4 2 2 27" xfId="2440"/>
    <cellStyle name="Обычный 4 2 2 28" xfId="2441"/>
    <cellStyle name="Обычный 4 2 2 29" xfId="2442"/>
    <cellStyle name="Обычный 4 2 2 3" xfId="2443"/>
    <cellStyle name="Обычный 4 2 2 4" xfId="2444"/>
    <cellStyle name="Обычный 4 2 2 5" xfId="2445"/>
    <cellStyle name="Обычный 4 2 2 6" xfId="2446"/>
    <cellStyle name="Обычный 4 2 2 7" xfId="2447"/>
    <cellStyle name="Обычный 4 2 2 8" xfId="2448"/>
    <cellStyle name="Обычный 4 2 2 9" xfId="2449"/>
    <cellStyle name="Обычный 4 2 20" xfId="2450"/>
    <cellStyle name="Обычный 4 2 21" xfId="2451"/>
    <cellStyle name="Обычный 4 2 22" xfId="2452"/>
    <cellStyle name="Обычный 4 2 23" xfId="2453"/>
    <cellStyle name="Обычный 4 2 24" xfId="2454"/>
    <cellStyle name="Обычный 4 2 3" xfId="2455"/>
    <cellStyle name="Обычный 4 2 4" xfId="2456"/>
    <cellStyle name="Обычный 4 2 5" xfId="2457"/>
    <cellStyle name="Обычный 4 2 6" xfId="2458"/>
    <cellStyle name="Обычный 4 2 7" xfId="2459"/>
    <cellStyle name="Обычный 4 2 8" xfId="2460"/>
    <cellStyle name="Обычный 4 2 9" xfId="2461"/>
    <cellStyle name="Обычный 4 20" xfId="2462"/>
    <cellStyle name="Обычный 4 21" xfId="2463"/>
    <cellStyle name="Обычный 4 22" xfId="2464"/>
    <cellStyle name="Обычный 4 23" xfId="2465"/>
    <cellStyle name="Обычный 4 24" xfId="2466"/>
    <cellStyle name="Обычный 4 25" xfId="2467"/>
    <cellStyle name="Обычный 4 26" xfId="2468"/>
    <cellStyle name="Обычный 4 27" xfId="2469"/>
    <cellStyle name="Обычный 4 28" xfId="2470"/>
    <cellStyle name="Обычный 4 29" xfId="2471"/>
    <cellStyle name="Обычный 4 3" xfId="2472"/>
    <cellStyle name="Обычный 4 3 2" xfId="2473"/>
    <cellStyle name="Обычный 4 3 3" xfId="2474"/>
    <cellStyle name="Обычный 4 3 4" xfId="2475"/>
    <cellStyle name="Обычный 4 3 5" xfId="3809"/>
    <cellStyle name="Обычный 4 30" xfId="2476"/>
    <cellStyle name="Обычный 4 31" xfId="2477"/>
    <cellStyle name="Обычный 4 32" xfId="2478"/>
    <cellStyle name="Обычный 4 33" xfId="2479"/>
    <cellStyle name="Обычный 4 34" xfId="2480"/>
    <cellStyle name="Обычный 4 35" xfId="2481"/>
    <cellStyle name="Обычный 4 36" xfId="2482"/>
    <cellStyle name="Обычный 4 37" xfId="2483"/>
    <cellStyle name="Обычный 4 38" xfId="2484"/>
    <cellStyle name="Обычный 4 39" xfId="2485"/>
    <cellStyle name="Обычный 4 4" xfId="2486"/>
    <cellStyle name="Обычный 4 4 2" xfId="2487"/>
    <cellStyle name="Обычный 4 40" xfId="2488"/>
    <cellStyle name="Обычный 4 41" xfId="2489"/>
    <cellStyle name="Обычный 4 42" xfId="2490"/>
    <cellStyle name="Обычный 4 43" xfId="2491"/>
    <cellStyle name="Обычный 4 44" xfId="2492"/>
    <cellStyle name="Обычный 4 45" xfId="2493"/>
    <cellStyle name="Обычный 4 46" xfId="2494"/>
    <cellStyle name="Обычный 4 47" xfId="2495"/>
    <cellStyle name="Обычный 4 48" xfId="2496"/>
    <cellStyle name="Обычный 4 49" xfId="2497"/>
    <cellStyle name="Обычный 4 5" xfId="2498"/>
    <cellStyle name="Обычный 4 5 2" xfId="2499"/>
    <cellStyle name="Обычный 4 50" xfId="2500"/>
    <cellStyle name="Обычный 4 51" xfId="2501"/>
    <cellStyle name="Обычный 4 52" xfId="2502"/>
    <cellStyle name="Обычный 4 53" xfId="2503"/>
    <cellStyle name="Обычный 4 54" xfId="2504"/>
    <cellStyle name="Обычный 4 55" xfId="2505"/>
    <cellStyle name="Обычный 4 56" xfId="2506"/>
    <cellStyle name="Обычный 4 57" xfId="2507"/>
    <cellStyle name="Обычный 4 58" xfId="2508"/>
    <cellStyle name="Обычный 4 59" xfId="2509"/>
    <cellStyle name="Обычный 4 6" xfId="2510"/>
    <cellStyle name="Обычный 4 6 2" xfId="2511"/>
    <cellStyle name="Обычный 4 60" xfId="2512"/>
    <cellStyle name="Обычный 4 61" xfId="2513"/>
    <cellStyle name="Обычный 4 62" xfId="2514"/>
    <cellStyle name="Обычный 4 63" xfId="2515"/>
    <cellStyle name="Обычный 4 64" xfId="2516"/>
    <cellStyle name="Обычный 4 7" xfId="2517"/>
    <cellStyle name="Обычный 4 7 2" xfId="2518"/>
    <cellStyle name="Обычный 4 8" xfId="2519"/>
    <cellStyle name="Обычный 4 8 2" xfId="2520"/>
    <cellStyle name="Обычный 4 9" xfId="2521"/>
    <cellStyle name="Обычный 4 9 2" xfId="2522"/>
    <cellStyle name="Обычный 40" xfId="2523"/>
    <cellStyle name="Обычный 40 14" xfId="2524"/>
    <cellStyle name="Обычный 41" xfId="2525"/>
    <cellStyle name="Обычный 42" xfId="2526"/>
    <cellStyle name="Обычный 42 2" xfId="2527"/>
    <cellStyle name="Обычный 43" xfId="2528"/>
    <cellStyle name="Обычный 44" xfId="2529"/>
    <cellStyle name="Обычный 44 2" xfId="2530"/>
    <cellStyle name="Обычный 44 2 2" xfId="2531"/>
    <cellStyle name="Обычный 44 3" xfId="2532"/>
    <cellStyle name="Обычный 44 4" xfId="2533"/>
    <cellStyle name="Обычный 44 5" xfId="2534"/>
    <cellStyle name="Обычный 44 6" xfId="2535"/>
    <cellStyle name="Обычный 45" xfId="2536"/>
    <cellStyle name="Обычный 45 2" xfId="2537"/>
    <cellStyle name="Обычный 46" xfId="2538"/>
    <cellStyle name="Обычный 46 2" xfId="2539"/>
    <cellStyle name="Обычный 47" xfId="2540"/>
    <cellStyle name="Обычный 47 2" xfId="2541"/>
    <cellStyle name="Обычный 48" xfId="2542"/>
    <cellStyle name="Обычный 49" xfId="2543"/>
    <cellStyle name="Обычный 5" xfId="2544"/>
    <cellStyle name="Обычный 5 10" xfId="2545"/>
    <cellStyle name="Обычный 5 11" xfId="2546"/>
    <cellStyle name="Обычный 5 12" xfId="2547"/>
    <cellStyle name="Обычный 5 13" xfId="2548"/>
    <cellStyle name="Обычный 5 13 2" xfId="2549"/>
    <cellStyle name="Обычный 5 14" xfId="2550"/>
    <cellStyle name="Обычный 5 15" xfId="2551"/>
    <cellStyle name="Обычный 5 16" xfId="2552"/>
    <cellStyle name="Обычный 5 17" xfId="2553"/>
    <cellStyle name="Обычный 5 18" xfId="2554"/>
    <cellStyle name="Обычный 5 19" xfId="2555"/>
    <cellStyle name="Обычный 5 2" xfId="2556"/>
    <cellStyle name="Обычный 5 2 10" xfId="2557"/>
    <cellStyle name="Обычный 5 2 11" xfId="2558"/>
    <cellStyle name="Обычный 5 2 12" xfId="2559"/>
    <cellStyle name="Обычный 5 2 13" xfId="2560"/>
    <cellStyle name="Обычный 5 2 14" xfId="2561"/>
    <cellStyle name="Обычный 5 2 15" xfId="2562"/>
    <cellStyle name="Обычный 5 2 16" xfId="2563"/>
    <cellStyle name="Обычный 5 2 17" xfId="2564"/>
    <cellStyle name="Обычный 5 2 18" xfId="2565"/>
    <cellStyle name="Обычный 5 2 19" xfId="2566"/>
    <cellStyle name="Обычный 5 2 2" xfId="2567"/>
    <cellStyle name="Обычный 5 2 20" xfId="2568"/>
    <cellStyle name="Обычный 5 2 21" xfId="2569"/>
    <cellStyle name="Обычный 5 2 3" xfId="2570"/>
    <cellStyle name="Обычный 5 2 4" xfId="2571"/>
    <cellStyle name="Обычный 5 2 5" xfId="2572"/>
    <cellStyle name="Обычный 5 2 6" xfId="2573"/>
    <cellStyle name="Обычный 5 2 7" xfId="2574"/>
    <cellStyle name="Обычный 5 2 8" xfId="2575"/>
    <cellStyle name="Обычный 5 2 9" xfId="2576"/>
    <cellStyle name="Обычный 5 20" xfId="2577"/>
    <cellStyle name="Обычный 5 21" xfId="2578"/>
    <cellStyle name="Обычный 5 22" xfId="2579"/>
    <cellStyle name="Обычный 5 23" xfId="2580"/>
    <cellStyle name="Обычный 5 24" xfId="2581"/>
    <cellStyle name="Обычный 5 25" xfId="2582"/>
    <cellStyle name="Обычный 5 3" xfId="2583"/>
    <cellStyle name="Обычный 5 3 10" xfId="2584"/>
    <cellStyle name="Обычный 5 3 11" xfId="2585"/>
    <cellStyle name="Обычный 5 3 12" xfId="2586"/>
    <cellStyle name="Обычный 5 3 13" xfId="2587"/>
    <cellStyle name="Обычный 5 3 14" xfId="2588"/>
    <cellStyle name="Обычный 5 3 15" xfId="2589"/>
    <cellStyle name="Обычный 5 3 16" xfId="2590"/>
    <cellStyle name="Обычный 5 3 17" xfId="2591"/>
    <cellStyle name="Обычный 5 3 18" xfId="2592"/>
    <cellStyle name="Обычный 5 3 19" xfId="2593"/>
    <cellStyle name="Обычный 5 3 2" xfId="2594"/>
    <cellStyle name="Обычный 5 3 20" xfId="2595"/>
    <cellStyle name="Обычный 5 3 21" xfId="2596"/>
    <cellStyle name="Обычный 5 3 3" xfId="2597"/>
    <cellStyle name="Обычный 5 3 4" xfId="2598"/>
    <cellStyle name="Обычный 5 3 5" xfId="2599"/>
    <cellStyle name="Обычный 5 3 6" xfId="2600"/>
    <cellStyle name="Обычный 5 3 7" xfId="2601"/>
    <cellStyle name="Обычный 5 3 8" xfId="2602"/>
    <cellStyle name="Обычный 5 3 9" xfId="2603"/>
    <cellStyle name="Обычный 5 4" xfId="2604"/>
    <cellStyle name="Обычный 5 4 2" xfId="2605"/>
    <cellStyle name="Обычный 5 5" xfId="2606"/>
    <cellStyle name="Обычный 5 5 2" xfId="2607"/>
    <cellStyle name="Обычный 5 6" xfId="2608"/>
    <cellStyle name="Обычный 5 6 2" xfId="2609"/>
    <cellStyle name="Обычный 5 7" xfId="2610"/>
    <cellStyle name="Обычный 5 8" xfId="2611"/>
    <cellStyle name="Обычный 5 9" xfId="2612"/>
    <cellStyle name="Обычный 50" xfId="2613"/>
    <cellStyle name="Обычный 51" xfId="2614"/>
    <cellStyle name="Обычный 51 2" xfId="2615"/>
    <cellStyle name="Обычный 52" xfId="2616"/>
    <cellStyle name="Обычный 52 2" xfId="2617"/>
    <cellStyle name="Обычный 53" xfId="2618"/>
    <cellStyle name="Обычный 53 2" xfId="2619"/>
    <cellStyle name="Обычный 54" xfId="2620"/>
    <cellStyle name="Обычный 54 2" xfId="2621"/>
    <cellStyle name="Обычный 55" xfId="2622"/>
    <cellStyle name="Обычный 55 2" xfId="2623"/>
    <cellStyle name="Обычный 56" xfId="2624"/>
    <cellStyle name="Обычный 56 2" xfId="2625"/>
    <cellStyle name="Обычный 57" xfId="2626"/>
    <cellStyle name="Обычный 57 2" xfId="2627"/>
    <cellStyle name="Обычный 58" xfId="2628"/>
    <cellStyle name="Обычный 58 2" xfId="2629"/>
    <cellStyle name="Обычный 59" xfId="2630"/>
    <cellStyle name="Обычный 59 2" xfId="2631"/>
    <cellStyle name="Обычный 6" xfId="2632"/>
    <cellStyle name="Обычный 6 10" xfId="2633"/>
    <cellStyle name="Обычный 6 11" xfId="2634"/>
    <cellStyle name="Обычный 6 12" xfId="2635"/>
    <cellStyle name="Обычный 6 13" xfId="2636"/>
    <cellStyle name="Обычный 6 14" xfId="2637"/>
    <cellStyle name="Обычный 6 15" xfId="2638"/>
    <cellStyle name="Обычный 6 16" xfId="2639"/>
    <cellStyle name="Обычный 6 17" xfId="2640"/>
    <cellStyle name="Обычный 6 18" xfId="2641"/>
    <cellStyle name="Обычный 6 19" xfId="2642"/>
    <cellStyle name="Обычный 6 2" xfId="2643"/>
    <cellStyle name="Обычный 6 2 10" xfId="2644"/>
    <cellStyle name="Обычный 6 2 11" xfId="2645"/>
    <cellStyle name="Обычный 6 2 12" xfId="2646"/>
    <cellStyle name="Обычный 6 2 13" xfId="2647"/>
    <cellStyle name="Обычный 6 2 14" xfId="2648"/>
    <cellStyle name="Обычный 6 2 15" xfId="2649"/>
    <cellStyle name="Обычный 6 2 16" xfId="2650"/>
    <cellStyle name="Обычный 6 2 17" xfId="2651"/>
    <cellStyle name="Обычный 6 2 18" xfId="2652"/>
    <cellStyle name="Обычный 6 2 19" xfId="2653"/>
    <cellStyle name="Обычный 6 2 2" xfId="2654"/>
    <cellStyle name="Обычный 6 2 20" xfId="2655"/>
    <cellStyle name="Обычный 6 2 21" xfId="2656"/>
    <cellStyle name="Обычный 6 2 3" xfId="2657"/>
    <cellStyle name="Обычный 6 2 4" xfId="2658"/>
    <cellStyle name="Обычный 6 2 5" xfId="2659"/>
    <cellStyle name="Обычный 6 2 6" xfId="2660"/>
    <cellStyle name="Обычный 6 2 7" xfId="2661"/>
    <cellStyle name="Обычный 6 2 8" xfId="2662"/>
    <cellStyle name="Обычный 6 2 9" xfId="2663"/>
    <cellStyle name="Обычный 6 20" xfId="2664"/>
    <cellStyle name="Обычный 6 21" xfId="2665"/>
    <cellStyle name="Обычный 6 22" xfId="2666"/>
    <cellStyle name="Обычный 6 23" xfId="2667"/>
    <cellStyle name="Обычный 6 24" xfId="2668"/>
    <cellStyle name="Обычный 6 25" xfId="2669"/>
    <cellStyle name="Обычный 6 3" xfId="2670"/>
    <cellStyle name="Обычный 6 3 2" xfId="2671"/>
    <cellStyle name="Обычный 6 4" xfId="2672"/>
    <cellStyle name="Обычный 6 4 2" xfId="2673"/>
    <cellStyle name="Обычный 6 5" xfId="2674"/>
    <cellStyle name="Обычный 6 5 2" xfId="2675"/>
    <cellStyle name="Обычный 6 6" xfId="2676"/>
    <cellStyle name="Обычный 6 7" xfId="2677"/>
    <cellStyle name="Обычный 6 8" xfId="2678"/>
    <cellStyle name="Обычный 6 9" xfId="2679"/>
    <cellStyle name="Обычный 60" xfId="2680"/>
    <cellStyle name="Обычный 60 2" xfId="2681"/>
    <cellStyle name="Обычный 61" xfId="2682"/>
    <cellStyle name="Обычный 61 2" xfId="2683"/>
    <cellStyle name="Обычный 62" xfId="2684"/>
    <cellStyle name="Обычный 63" xfId="2685"/>
    <cellStyle name="Обычный 64" xfId="2686"/>
    <cellStyle name="Обычный 64 2" xfId="2687"/>
    <cellStyle name="Обычный 65" xfId="2688"/>
    <cellStyle name="Обычный 65 2" xfId="2689"/>
    <cellStyle name="Обычный 66" xfId="2690"/>
    <cellStyle name="Обычный 66 2" xfId="2691"/>
    <cellStyle name="Обычный 67" xfId="2692"/>
    <cellStyle name="Обычный 67 2" xfId="2693"/>
    <cellStyle name="Обычный 68" xfId="2694"/>
    <cellStyle name="Обычный 68 2" xfId="2695"/>
    <cellStyle name="Обычный 69" xfId="2696"/>
    <cellStyle name="Обычный 69 2" xfId="2697"/>
    <cellStyle name="Обычный 7" xfId="2698"/>
    <cellStyle name="Обычный 7 10" xfId="2699"/>
    <cellStyle name="Обычный 7 11" xfId="2700"/>
    <cellStyle name="Обычный 7 12" xfId="2701"/>
    <cellStyle name="Обычный 7 13" xfId="2702"/>
    <cellStyle name="Обычный 7 14" xfId="2703"/>
    <cellStyle name="Обычный 7 15" xfId="2704"/>
    <cellStyle name="Обычный 7 16" xfId="2705"/>
    <cellStyle name="Обычный 7 17" xfId="2706"/>
    <cellStyle name="Обычный 7 18" xfId="2707"/>
    <cellStyle name="Обычный 7 19" xfId="2708"/>
    <cellStyle name="Обычный 7 2" xfId="2709"/>
    <cellStyle name="Обычный 7 20" xfId="2710"/>
    <cellStyle name="Обычный 7 21" xfId="2711"/>
    <cellStyle name="Обычный 7 22" xfId="2712"/>
    <cellStyle name="Обычный 7 3" xfId="2713"/>
    <cellStyle name="Обычный 7 4" xfId="2714"/>
    <cellStyle name="Обычный 7 5" xfId="2715"/>
    <cellStyle name="Обычный 7 6" xfId="2716"/>
    <cellStyle name="Обычный 7 7" xfId="2717"/>
    <cellStyle name="Обычный 7 8" xfId="2718"/>
    <cellStyle name="Обычный 7 9" xfId="2719"/>
    <cellStyle name="Обычный 70" xfId="2720"/>
    <cellStyle name="Обычный 70 2" xfId="2721"/>
    <cellStyle name="Обычный 71" xfId="2722"/>
    <cellStyle name="Обычный 71 2" xfId="2723"/>
    <cellStyle name="Обычный 72" xfId="2724"/>
    <cellStyle name="Обычный 72 2" xfId="2725"/>
    <cellStyle name="Обычный 73" xfId="2726"/>
    <cellStyle name="Обычный 74" xfId="2727"/>
    <cellStyle name="Обычный 75" xfId="2728"/>
    <cellStyle name="Обычный 76" xfId="2729"/>
    <cellStyle name="Обычный 77" xfId="2730"/>
    <cellStyle name="Обычный 78" xfId="2731"/>
    <cellStyle name="Обычный 79" xfId="2732"/>
    <cellStyle name="Обычный 8" xfId="2733"/>
    <cellStyle name="Обычный 8 10" xfId="2734"/>
    <cellStyle name="Обычный 8 11" xfId="2735"/>
    <cellStyle name="Обычный 8 12" xfId="2736"/>
    <cellStyle name="Обычный 8 13" xfId="2737"/>
    <cellStyle name="Обычный 8 14" xfId="2738"/>
    <cellStyle name="Обычный 8 15" xfId="2739"/>
    <cellStyle name="Обычный 8 16" xfId="2740"/>
    <cellStyle name="Обычный 8 17" xfId="2741"/>
    <cellStyle name="Обычный 8 18" xfId="2742"/>
    <cellStyle name="Обычный 8 19" xfId="2743"/>
    <cellStyle name="Обычный 8 2" xfId="2744"/>
    <cellStyle name="Обычный 8 2 10" xfId="2745"/>
    <cellStyle name="Обычный 8 2 11" xfId="2746"/>
    <cellStyle name="Обычный 8 2 12" xfId="2747"/>
    <cellStyle name="Обычный 8 2 13" xfId="2748"/>
    <cellStyle name="Обычный 8 2 14" xfId="2749"/>
    <cellStyle name="Обычный 8 2 15" xfId="2750"/>
    <cellStyle name="Обычный 8 2 16" xfId="2751"/>
    <cellStyle name="Обычный 8 2 17" xfId="2752"/>
    <cellStyle name="Обычный 8 2 18" xfId="2753"/>
    <cellStyle name="Обычный 8 2 19" xfId="2754"/>
    <cellStyle name="Обычный 8 2 2" xfId="2755"/>
    <cellStyle name="Обычный 8 2 20" xfId="2756"/>
    <cellStyle name="Обычный 8 2 21" xfId="2757"/>
    <cellStyle name="Обычный 8 2 3" xfId="2758"/>
    <cellStyle name="Обычный 8 2 4" xfId="2759"/>
    <cellStyle name="Обычный 8 2 5" xfId="2760"/>
    <cellStyle name="Обычный 8 2 6" xfId="2761"/>
    <cellStyle name="Обычный 8 2 7" xfId="2762"/>
    <cellStyle name="Обычный 8 2 8" xfId="2763"/>
    <cellStyle name="Обычный 8 2 9" xfId="2764"/>
    <cellStyle name="Обычный 8 20" xfId="2765"/>
    <cellStyle name="Обычный 8 21" xfId="2766"/>
    <cellStyle name="Обычный 8 22" xfId="2767"/>
    <cellStyle name="Обычный 8 3" xfId="2768"/>
    <cellStyle name="Обычный 8 4" xfId="2769"/>
    <cellStyle name="Обычный 8 5" xfId="2770"/>
    <cellStyle name="Обычный 8 6" xfId="2771"/>
    <cellStyle name="Обычный 8 7" xfId="2772"/>
    <cellStyle name="Обычный 8 8" xfId="2773"/>
    <cellStyle name="Обычный 8 9" xfId="2774"/>
    <cellStyle name="Обычный 80" xfId="3782"/>
    <cellStyle name="Обычный 81" xfId="3778"/>
    <cellStyle name="Обычный 82" xfId="3783"/>
    <cellStyle name="Обычный 83" xfId="3784"/>
    <cellStyle name="Обычный 84" xfId="3785"/>
    <cellStyle name="Обычный 85" xfId="3786"/>
    <cellStyle name="Обычный 86" xfId="3787"/>
    <cellStyle name="Обычный 87" xfId="3813"/>
    <cellStyle name="Обычный 88" xfId="3815"/>
    <cellStyle name="Обычный 89" xfId="3817"/>
    <cellStyle name="Обычный 9" xfId="2775"/>
    <cellStyle name="Обычный 9 2" xfId="2776"/>
    <cellStyle name="Обычный 9 3" xfId="2777"/>
    <cellStyle name="Обычный 9 4" xfId="2778"/>
    <cellStyle name="Обычный 9 5" xfId="3810"/>
    <cellStyle name="Обычный_Циблі Розрахунок ЄТС вересень 2015 (1)" xfId="3816"/>
    <cellStyle name="Підсумок" xfId="2779"/>
    <cellStyle name="Підсумок 2" xfId="2780"/>
    <cellStyle name="Плохой 2" xfId="2781"/>
    <cellStyle name="Плохой 2 2" xfId="2782"/>
    <cellStyle name="Плохой 2 2 2" xfId="2783"/>
    <cellStyle name="Плохой 2 3" xfId="2784"/>
    <cellStyle name="Плохой 2 3 2" xfId="2785"/>
    <cellStyle name="Плохой 2 4" xfId="2786"/>
    <cellStyle name="Плохой 2 5" xfId="2787"/>
    <cellStyle name="Плохой 2 6" xfId="2788"/>
    <cellStyle name="Плохой 2 7" xfId="2789"/>
    <cellStyle name="Плохой 2 8" xfId="2790"/>
    <cellStyle name="Плохой 3" xfId="2791"/>
    <cellStyle name="Плохой 3 2" xfId="2792"/>
    <cellStyle name="Плохой 3 3" xfId="2793"/>
    <cellStyle name="Плохой 4" xfId="2794"/>
    <cellStyle name="Плохой 4 2" xfId="2795"/>
    <cellStyle name="Плохой 5" xfId="2796"/>
    <cellStyle name="Поганий" xfId="2797"/>
    <cellStyle name="Поганий 2" xfId="2798"/>
    <cellStyle name="Пояснение 2" xfId="2799"/>
    <cellStyle name="Пояснение 2 2" xfId="2800"/>
    <cellStyle name="Пояснение 2 2 2" xfId="2801"/>
    <cellStyle name="Пояснение 2 3" xfId="2802"/>
    <cellStyle name="Пояснение 2 3 2" xfId="2803"/>
    <cellStyle name="Пояснение 2 4" xfId="2804"/>
    <cellStyle name="Пояснение 2 5" xfId="2805"/>
    <cellStyle name="Пояснение 2 6" xfId="2806"/>
    <cellStyle name="Пояснение 2 7" xfId="2807"/>
    <cellStyle name="Пояснение 2 8" xfId="2808"/>
    <cellStyle name="Пояснение 3" xfId="2809"/>
    <cellStyle name="Пояснение 3 2" xfId="2810"/>
    <cellStyle name="Пояснение 3 3" xfId="2811"/>
    <cellStyle name="Пояснение 4" xfId="2812"/>
    <cellStyle name="Пояснение 4 2" xfId="2813"/>
    <cellStyle name="Пояснение 5" xfId="2814"/>
    <cellStyle name="Примечание 2" xfId="2815"/>
    <cellStyle name="Примечание 2 10" xfId="2816"/>
    <cellStyle name="Примечание 2 11" xfId="2817"/>
    <cellStyle name="Примечание 2 12" xfId="2818"/>
    <cellStyle name="Примечание 2 13" xfId="2819"/>
    <cellStyle name="Примечание 2 14" xfId="2820"/>
    <cellStyle name="Примечание 2 15" xfId="2821"/>
    <cellStyle name="Примечание 2 16" xfId="2822"/>
    <cellStyle name="Примечание 2 17" xfId="2823"/>
    <cellStyle name="Примечание 2 18" xfId="2824"/>
    <cellStyle name="Примечание 2 19" xfId="2825"/>
    <cellStyle name="Примечание 2 2" xfId="2826"/>
    <cellStyle name="Примечание 2 2 2" xfId="2827"/>
    <cellStyle name="Примечание 2 20" xfId="2828"/>
    <cellStyle name="Примечание 2 21" xfId="2829"/>
    <cellStyle name="Примечание 2 22" xfId="2830"/>
    <cellStyle name="Примечание 2 23" xfId="2831"/>
    <cellStyle name="Примечание 2 24" xfId="2832"/>
    <cellStyle name="Примечание 2 25" xfId="2833"/>
    <cellStyle name="Примечание 2 26" xfId="2834"/>
    <cellStyle name="Примечание 2 27" xfId="2835"/>
    <cellStyle name="Примечание 2 28" xfId="2836"/>
    <cellStyle name="Примечание 2 29" xfId="2837"/>
    <cellStyle name="Примечание 2 3" xfId="2838"/>
    <cellStyle name="Примечание 2 3 10" xfId="2839"/>
    <cellStyle name="Примечание 2 3 11" xfId="2840"/>
    <cellStyle name="Примечание 2 3 12" xfId="2841"/>
    <cellStyle name="Примечание 2 3 13" xfId="2842"/>
    <cellStyle name="Примечание 2 3 14" xfId="2843"/>
    <cellStyle name="Примечание 2 3 15" xfId="2844"/>
    <cellStyle name="Примечание 2 3 16" xfId="2845"/>
    <cellStyle name="Примечание 2 3 17" xfId="2846"/>
    <cellStyle name="Примечание 2 3 18" xfId="2847"/>
    <cellStyle name="Примечание 2 3 2" xfId="2848"/>
    <cellStyle name="Примечание 2 3 3" xfId="2849"/>
    <cellStyle name="Примечание 2 3 4" xfId="2850"/>
    <cellStyle name="Примечание 2 3 5" xfId="2851"/>
    <cellStyle name="Примечание 2 3 6" xfId="2852"/>
    <cellStyle name="Примечание 2 3 7" xfId="2853"/>
    <cellStyle name="Примечание 2 3 8" xfId="2854"/>
    <cellStyle name="Примечание 2 3 9" xfId="2855"/>
    <cellStyle name="Примечание 2 30" xfId="2856"/>
    <cellStyle name="Примечание 2 31" xfId="2857"/>
    <cellStyle name="Примечание 2 32" xfId="2858"/>
    <cellStyle name="Примечание 2 33" xfId="2859"/>
    <cellStyle name="Примечание 2 34" xfId="2860"/>
    <cellStyle name="Примечание 2 35" xfId="2861"/>
    <cellStyle name="Примечание 2 36" xfId="2862"/>
    <cellStyle name="Примечание 2 37" xfId="2863"/>
    <cellStyle name="Примечание 2 38" xfId="2864"/>
    <cellStyle name="Примечание 2 39" xfId="2865"/>
    <cellStyle name="Примечание 2 4" xfId="2866"/>
    <cellStyle name="Примечание 2 4 10" xfId="2867"/>
    <cellStyle name="Примечание 2 4 11" xfId="2868"/>
    <cellStyle name="Примечание 2 4 12" xfId="2869"/>
    <cellStyle name="Примечание 2 4 13" xfId="2870"/>
    <cellStyle name="Примечание 2 4 14" xfId="2871"/>
    <cellStyle name="Примечание 2 4 15" xfId="2872"/>
    <cellStyle name="Примечание 2 4 16" xfId="2873"/>
    <cellStyle name="Примечание 2 4 17" xfId="2874"/>
    <cellStyle name="Примечание 2 4 2" xfId="2875"/>
    <cellStyle name="Примечание 2 4 3" xfId="2876"/>
    <cellStyle name="Примечание 2 4 4" xfId="2877"/>
    <cellStyle name="Примечание 2 4 5" xfId="2878"/>
    <cellStyle name="Примечание 2 4 6" xfId="2879"/>
    <cellStyle name="Примечание 2 4 7" xfId="2880"/>
    <cellStyle name="Примечание 2 4 8" xfId="2881"/>
    <cellStyle name="Примечание 2 4 9" xfId="2882"/>
    <cellStyle name="Примечание 2 40" xfId="2883"/>
    <cellStyle name="Примечание 2 41" xfId="2884"/>
    <cellStyle name="Примечание 2 42" xfId="2885"/>
    <cellStyle name="Примечание 2 43" xfId="2886"/>
    <cellStyle name="Примечание 2 44" xfId="2887"/>
    <cellStyle name="Примечание 2 45" xfId="2888"/>
    <cellStyle name="Примечание 2 46" xfId="2889"/>
    <cellStyle name="Примечание 2 47" xfId="2890"/>
    <cellStyle name="Примечание 2 48" xfId="2891"/>
    <cellStyle name="Примечание 2 49" xfId="2892"/>
    <cellStyle name="Примечание 2 5" xfId="2893"/>
    <cellStyle name="Примечание 2 50" xfId="2894"/>
    <cellStyle name="Примечание 2 51" xfId="2895"/>
    <cellStyle name="Примечание 2 6" xfId="2896"/>
    <cellStyle name="Примечание 2 7" xfId="2897"/>
    <cellStyle name="Примечание 2 8" xfId="2898"/>
    <cellStyle name="Примечание 2 9" xfId="2899"/>
    <cellStyle name="Примечание 3" xfId="2900"/>
    <cellStyle name="Примечание 3 10" xfId="2901"/>
    <cellStyle name="Примечание 3 11" xfId="2902"/>
    <cellStyle name="Примечание 3 12" xfId="2903"/>
    <cellStyle name="Примечание 3 13" xfId="2904"/>
    <cellStyle name="Примечание 3 14" xfId="2905"/>
    <cellStyle name="Примечание 3 15" xfId="2906"/>
    <cellStyle name="Примечание 3 16" xfId="2907"/>
    <cellStyle name="Примечание 3 17" xfId="2908"/>
    <cellStyle name="Примечание 3 18" xfId="2909"/>
    <cellStyle name="Примечание 3 19" xfId="2910"/>
    <cellStyle name="Примечание 3 2" xfId="2911"/>
    <cellStyle name="Примечание 3 20" xfId="2912"/>
    <cellStyle name="Примечание 3 21" xfId="2913"/>
    <cellStyle name="Примечание 3 3" xfId="2914"/>
    <cellStyle name="Примечание 3 4" xfId="2915"/>
    <cellStyle name="Примечание 3 5" xfId="2916"/>
    <cellStyle name="Примечание 3 6" xfId="2917"/>
    <cellStyle name="Примечание 3 7" xfId="2918"/>
    <cellStyle name="Примечание 3 8" xfId="2919"/>
    <cellStyle name="Примечание 3 9" xfId="2920"/>
    <cellStyle name="Примечание 4" xfId="2921"/>
    <cellStyle name="Примечание 4 10" xfId="2922"/>
    <cellStyle name="Примечание 4 11" xfId="2923"/>
    <cellStyle name="Примечание 4 2" xfId="2924"/>
    <cellStyle name="Примечание 4 3" xfId="2925"/>
    <cellStyle name="Примечание 4 4" xfId="2926"/>
    <cellStyle name="Примечание 4 5" xfId="2927"/>
    <cellStyle name="Примечание 4 6" xfId="2928"/>
    <cellStyle name="Примечание 4 7" xfId="2929"/>
    <cellStyle name="Примечание 4 8" xfId="2930"/>
    <cellStyle name="Примечание 4 9" xfId="2931"/>
    <cellStyle name="Примечание 5" xfId="2932"/>
    <cellStyle name="Примечание 5 10" xfId="2933"/>
    <cellStyle name="Примечание 5 11" xfId="2934"/>
    <cellStyle name="Примечание 5 2" xfId="2935"/>
    <cellStyle name="Примечание 5 3" xfId="2936"/>
    <cellStyle name="Примечание 5 4" xfId="2937"/>
    <cellStyle name="Примечание 5 5" xfId="2938"/>
    <cellStyle name="Примечание 5 6" xfId="2939"/>
    <cellStyle name="Примечание 5 7" xfId="2940"/>
    <cellStyle name="Примечание 5 8" xfId="2941"/>
    <cellStyle name="Примечание 5 9" xfId="2942"/>
    <cellStyle name="Примечание 6" xfId="2943"/>
    <cellStyle name="Примечание 6 10" xfId="2944"/>
    <cellStyle name="Примечание 6 11" xfId="2945"/>
    <cellStyle name="Примечание 6 2" xfId="2946"/>
    <cellStyle name="Примечание 6 3" xfId="2947"/>
    <cellStyle name="Примечание 6 4" xfId="2948"/>
    <cellStyle name="Примечание 6 5" xfId="2949"/>
    <cellStyle name="Примечание 6 6" xfId="2950"/>
    <cellStyle name="Примечание 6 7" xfId="2951"/>
    <cellStyle name="Примечание 6 8" xfId="2952"/>
    <cellStyle name="Примечание 6 9" xfId="2953"/>
    <cellStyle name="Примечание 7" xfId="2954"/>
    <cellStyle name="Примечание 7 2" xfId="2955"/>
    <cellStyle name="Примітка" xfId="2956"/>
    <cellStyle name="Примітка 10" xfId="2957"/>
    <cellStyle name="Примітка 11" xfId="2958"/>
    <cellStyle name="Примітка 12" xfId="2959"/>
    <cellStyle name="Примітка 13" xfId="2960"/>
    <cellStyle name="Примітка 14" xfId="2961"/>
    <cellStyle name="Примітка 15" xfId="2962"/>
    <cellStyle name="Примітка 16" xfId="2963"/>
    <cellStyle name="Примітка 17" xfId="2964"/>
    <cellStyle name="Примітка 18" xfId="2965"/>
    <cellStyle name="Примітка 19" xfId="2966"/>
    <cellStyle name="Примітка 2" xfId="2967"/>
    <cellStyle name="Примітка 20" xfId="2968"/>
    <cellStyle name="Примітка 21" xfId="2969"/>
    <cellStyle name="Примітка 22" xfId="2970"/>
    <cellStyle name="Примітка 23" xfId="2971"/>
    <cellStyle name="Примітка 24" xfId="2972"/>
    <cellStyle name="Примітка 25" xfId="2973"/>
    <cellStyle name="Примітка 26" xfId="2974"/>
    <cellStyle name="Примітка 27" xfId="2975"/>
    <cellStyle name="Примітка 28" xfId="2976"/>
    <cellStyle name="Примітка 29" xfId="2977"/>
    <cellStyle name="Примітка 3" xfId="2978"/>
    <cellStyle name="Примітка 30" xfId="2979"/>
    <cellStyle name="Примітка 31" xfId="2980"/>
    <cellStyle name="Примітка 32" xfId="2981"/>
    <cellStyle name="Примітка 33" xfId="2982"/>
    <cellStyle name="Примітка 34" xfId="2983"/>
    <cellStyle name="Примітка 35" xfId="2984"/>
    <cellStyle name="Примітка 36" xfId="2985"/>
    <cellStyle name="Примітка 37" xfId="2986"/>
    <cellStyle name="Примітка 38" xfId="2987"/>
    <cellStyle name="Примітка 39" xfId="2988"/>
    <cellStyle name="Примітка 4" xfId="2989"/>
    <cellStyle name="Примітка 40" xfId="2990"/>
    <cellStyle name="Примітка 41" xfId="2991"/>
    <cellStyle name="Примітка 42" xfId="2992"/>
    <cellStyle name="Примітка 43" xfId="2993"/>
    <cellStyle name="Примітка 44" xfId="2994"/>
    <cellStyle name="Примітка 45" xfId="2995"/>
    <cellStyle name="Примітка 46" xfId="2996"/>
    <cellStyle name="Примітка 47" xfId="2997"/>
    <cellStyle name="Примітка 48" xfId="2998"/>
    <cellStyle name="Примітка 49" xfId="2999"/>
    <cellStyle name="Примітка 5" xfId="3000"/>
    <cellStyle name="Примітка 50" xfId="3001"/>
    <cellStyle name="Примітка 51" xfId="3002"/>
    <cellStyle name="Примітка 52" xfId="3003"/>
    <cellStyle name="Примітка 53" xfId="3004"/>
    <cellStyle name="Примітка 6" xfId="3005"/>
    <cellStyle name="Примітка 7" xfId="3006"/>
    <cellStyle name="Примітка 8" xfId="3007"/>
    <cellStyle name="Примітка 9" xfId="3008"/>
    <cellStyle name="Процентный 16 2" xfId="3009"/>
    <cellStyle name="Процентный 16 3" xfId="3010"/>
    <cellStyle name="Процентный 16 4" xfId="3011"/>
    <cellStyle name="Процентный 16 5" xfId="3012"/>
    <cellStyle name="Процентный 16 6" xfId="3013"/>
    <cellStyle name="Процентный 16 7" xfId="3014"/>
    <cellStyle name="Процентный 2" xfId="3015"/>
    <cellStyle name="Процентный 2 2" xfId="3016"/>
    <cellStyle name="Процентный 2 3" xfId="3017"/>
    <cellStyle name="Процентный 2 3 2" xfId="3811"/>
    <cellStyle name="Процентный 2 4" xfId="3018"/>
    <cellStyle name="Процентный 2 5" xfId="3777"/>
    <cellStyle name="Результат" xfId="3019"/>
    <cellStyle name="Результат 2" xfId="3020"/>
    <cellStyle name="Связанная ячейка 2" xfId="3021"/>
    <cellStyle name="Связанная ячейка 2 2" xfId="3022"/>
    <cellStyle name="Связанная ячейка 2 2 2" xfId="3023"/>
    <cellStyle name="Связанная ячейка 2 3" xfId="3024"/>
    <cellStyle name="Связанная ячейка 2 3 2" xfId="3025"/>
    <cellStyle name="Связанная ячейка 2 4" xfId="3026"/>
    <cellStyle name="Связанная ячейка 2 5" xfId="3027"/>
    <cellStyle name="Связанная ячейка 2 6" xfId="3028"/>
    <cellStyle name="Связанная ячейка 2 7" xfId="3029"/>
    <cellStyle name="Связанная ячейка 2 8" xfId="3030"/>
    <cellStyle name="Связанная ячейка 3" xfId="3031"/>
    <cellStyle name="Связанная ячейка 3 2" xfId="3032"/>
    <cellStyle name="Связанная ячейка 3 3" xfId="3033"/>
    <cellStyle name="Связанная ячейка 4" xfId="3034"/>
    <cellStyle name="Связанная ячейка 4 2" xfId="3035"/>
    <cellStyle name="Связанная ячейка 5" xfId="3036"/>
    <cellStyle name="Середній" xfId="3037"/>
    <cellStyle name="Середній 2" xfId="3038"/>
    <cellStyle name="Стиль 1" xfId="3039"/>
    <cellStyle name="Стиль 1 2" xfId="3040"/>
    <cellStyle name="Текст попередження" xfId="3041"/>
    <cellStyle name="Текст попередження 2" xfId="3042"/>
    <cellStyle name="Текст пояснення" xfId="3043"/>
    <cellStyle name="Текст пояснення 2" xfId="3044"/>
    <cellStyle name="Текст предупреждения 2" xfId="3045"/>
    <cellStyle name="Текст предупреждения 2 2" xfId="3046"/>
    <cellStyle name="Текст предупреждения 2 2 2" xfId="3047"/>
    <cellStyle name="Текст предупреждения 2 3" xfId="3048"/>
    <cellStyle name="Текст предупреждения 2 3 2" xfId="3049"/>
    <cellStyle name="Текст предупреждения 2 4" xfId="3050"/>
    <cellStyle name="Текст предупреждения 2 5" xfId="3051"/>
    <cellStyle name="Текст предупреждения 2 6" xfId="3052"/>
    <cellStyle name="Текст предупреждения 2 7" xfId="3053"/>
    <cellStyle name="Текст предупреждения 2 8" xfId="3054"/>
    <cellStyle name="Текст предупреждения 3" xfId="3055"/>
    <cellStyle name="Текст предупреждения 3 2" xfId="3056"/>
    <cellStyle name="Текст предупреждения 3 3" xfId="3057"/>
    <cellStyle name="Текст предупреждения 4" xfId="3058"/>
    <cellStyle name="Текст предупреждения 4 2" xfId="3059"/>
    <cellStyle name="Текст предупреждения 5" xfId="3060"/>
    <cellStyle name="Тысячи [0]_Розподіл (2)" xfId="3061"/>
    <cellStyle name="Тысячи_бюджет 1998 по клас." xfId="3062"/>
    <cellStyle name="Финансовый 10" xfId="3818"/>
    <cellStyle name="Финансовый 16" xfId="3063"/>
    <cellStyle name="Финансовый 16 2" xfId="3064"/>
    <cellStyle name="Финансовый 16 2 2" xfId="3065"/>
    <cellStyle name="Финансовый 16 2 3" xfId="3066"/>
    <cellStyle name="Финансовый 16 2 4" xfId="3067"/>
    <cellStyle name="Финансовый 16 3" xfId="3068"/>
    <cellStyle name="Финансовый 2" xfId="3069"/>
    <cellStyle name="Финансовый 2 10" xfId="3070"/>
    <cellStyle name="Финансовый 2 10 2" xfId="3071"/>
    <cellStyle name="Финансовый 2 10 3" xfId="3072"/>
    <cellStyle name="Финансовый 2 10 4" xfId="3073"/>
    <cellStyle name="Финансовый 2 10 5" xfId="3074"/>
    <cellStyle name="Финансовый 2 10 6" xfId="3075"/>
    <cellStyle name="Финансовый 2 11" xfId="3076"/>
    <cellStyle name="Финансовый 2 11 2" xfId="3077"/>
    <cellStyle name="Финансовый 2 11 3" xfId="3078"/>
    <cellStyle name="Финансовый 2 11 4" xfId="3079"/>
    <cellStyle name="Финансовый 2 11 5" xfId="3080"/>
    <cellStyle name="Финансовый 2 11 6" xfId="3081"/>
    <cellStyle name="Финансовый 2 12" xfId="3082"/>
    <cellStyle name="Финансовый 2 12 2" xfId="3083"/>
    <cellStyle name="Финансовый 2 12 3" xfId="3084"/>
    <cellStyle name="Финансовый 2 12 4" xfId="3085"/>
    <cellStyle name="Финансовый 2 12 5" xfId="3086"/>
    <cellStyle name="Финансовый 2 12 6" xfId="3087"/>
    <cellStyle name="Финансовый 2 13" xfId="3088"/>
    <cellStyle name="Финансовый 2 14" xfId="3089"/>
    <cellStyle name="Финансовый 2 15" xfId="3090"/>
    <cellStyle name="Финансовый 2 16" xfId="3091"/>
    <cellStyle name="Финансовый 2 17" xfId="3092"/>
    <cellStyle name="Финансовый 2 18" xfId="3093"/>
    <cellStyle name="Финансовый 2 19" xfId="3094"/>
    <cellStyle name="Финансовый 2 2" xfId="3095"/>
    <cellStyle name="Финансовый 2 2 10" xfId="3096"/>
    <cellStyle name="Финансовый 2 2 10 10" xfId="3097"/>
    <cellStyle name="Финансовый 2 2 10 2" xfId="3098"/>
    <cellStyle name="Финансовый 2 2 10 3" xfId="3099"/>
    <cellStyle name="Финансовый 2 2 10 4" xfId="3100"/>
    <cellStyle name="Финансовый 2 2 10 5" xfId="3101"/>
    <cellStyle name="Финансовый 2 2 10 6" xfId="3102"/>
    <cellStyle name="Финансовый 2 2 10 7" xfId="3103"/>
    <cellStyle name="Финансовый 2 2 10 8" xfId="3104"/>
    <cellStyle name="Финансовый 2 2 10 9" xfId="3105"/>
    <cellStyle name="Финансовый 2 2 11" xfId="3106"/>
    <cellStyle name="Финансовый 2 2 11 10" xfId="3107"/>
    <cellStyle name="Финансовый 2 2 11 2" xfId="3108"/>
    <cellStyle name="Финансовый 2 2 11 3" xfId="3109"/>
    <cellStyle name="Финансовый 2 2 11 4" xfId="3110"/>
    <cellStyle name="Финансовый 2 2 11 5" xfId="3111"/>
    <cellStyle name="Финансовый 2 2 11 6" xfId="3112"/>
    <cellStyle name="Финансовый 2 2 11 7" xfId="3113"/>
    <cellStyle name="Финансовый 2 2 11 8" xfId="3114"/>
    <cellStyle name="Финансовый 2 2 11 9" xfId="3115"/>
    <cellStyle name="Финансовый 2 2 12" xfId="3116"/>
    <cellStyle name="Финансовый 2 2 12 2" xfId="3117"/>
    <cellStyle name="Финансовый 2 2 13" xfId="3118"/>
    <cellStyle name="Финансовый 2 2 14" xfId="3119"/>
    <cellStyle name="Финансовый 2 2 14 2" xfId="3120"/>
    <cellStyle name="Финансовый 2 2 15" xfId="3121"/>
    <cellStyle name="Финансовый 2 2 15 2" xfId="3122"/>
    <cellStyle name="Финансовый 2 2 16" xfId="3123"/>
    <cellStyle name="Финансовый 2 2 16 2" xfId="3124"/>
    <cellStyle name="Финансовый 2 2 17" xfId="3125"/>
    <cellStyle name="Финансовый 2 2 18" xfId="3126"/>
    <cellStyle name="Финансовый 2 2 19" xfId="3127"/>
    <cellStyle name="Финансовый 2 2 19 2" xfId="3128"/>
    <cellStyle name="Финансовый 2 2 2" xfId="3129"/>
    <cellStyle name="Финансовый 2 2 2 10" xfId="3130"/>
    <cellStyle name="Финансовый 2 2 2 10 2" xfId="3131"/>
    <cellStyle name="Финансовый 2 2 2 11" xfId="3132"/>
    <cellStyle name="Финансовый 2 2 2 12" xfId="3133"/>
    <cellStyle name="Финансовый 2 2 2 13" xfId="3134"/>
    <cellStyle name="Финансовый 2 2 2 14" xfId="3135"/>
    <cellStyle name="Финансовый 2 2 2 15" xfId="3136"/>
    <cellStyle name="Финансовый 2 2 2 16" xfId="3137"/>
    <cellStyle name="Финансовый 2 2 2 17" xfId="3138"/>
    <cellStyle name="Финансовый 2 2 2 18" xfId="3139"/>
    <cellStyle name="Финансовый 2 2 2 19" xfId="3140"/>
    <cellStyle name="Финансовый 2 2 2 2" xfId="3141"/>
    <cellStyle name="Финансовый 2 2 2 2 10" xfId="3142"/>
    <cellStyle name="Финансовый 2 2 2 2 10 2" xfId="3143"/>
    <cellStyle name="Финансовый 2 2 2 2 11" xfId="3144"/>
    <cellStyle name="Финансовый 2 2 2 2 12" xfId="3145"/>
    <cellStyle name="Финансовый 2 2 2 2 13" xfId="3146"/>
    <cellStyle name="Финансовый 2 2 2 2 14" xfId="3147"/>
    <cellStyle name="Финансовый 2 2 2 2 15" xfId="3148"/>
    <cellStyle name="Финансовый 2 2 2 2 16" xfId="3149"/>
    <cellStyle name="Финансовый 2 2 2 2 17" xfId="3150"/>
    <cellStyle name="Финансовый 2 2 2 2 18" xfId="3151"/>
    <cellStyle name="Финансовый 2 2 2 2 19" xfId="3152"/>
    <cellStyle name="Финансовый 2 2 2 2 2" xfId="3153"/>
    <cellStyle name="Финансовый 2 2 2 2 2 10" xfId="3154"/>
    <cellStyle name="Финансовый 2 2 2 2 2 2" xfId="3155"/>
    <cellStyle name="Финансовый 2 2 2 2 2 3" xfId="3156"/>
    <cellStyle name="Финансовый 2 2 2 2 2 4" xfId="3157"/>
    <cellStyle name="Финансовый 2 2 2 2 2 5" xfId="3158"/>
    <cellStyle name="Финансовый 2 2 2 2 2 6" xfId="3159"/>
    <cellStyle name="Финансовый 2 2 2 2 2 7" xfId="3160"/>
    <cellStyle name="Финансовый 2 2 2 2 2 8" xfId="3161"/>
    <cellStyle name="Финансовый 2 2 2 2 2 9" xfId="3162"/>
    <cellStyle name="Финансовый 2 2 2 2 20" xfId="3163"/>
    <cellStyle name="Финансовый 2 2 2 2 21" xfId="3164"/>
    <cellStyle name="Финансовый 2 2 2 2 3" xfId="3165"/>
    <cellStyle name="Финансовый 2 2 2 2 3 2" xfId="3166"/>
    <cellStyle name="Финансовый 2 2 2 2 4" xfId="3167"/>
    <cellStyle name="Финансовый 2 2 2 2 5" xfId="3168"/>
    <cellStyle name="Финансовый 2 2 2 2 5 2" xfId="3169"/>
    <cellStyle name="Финансовый 2 2 2 2 6" xfId="3170"/>
    <cellStyle name="Финансовый 2 2 2 2 6 2" xfId="3171"/>
    <cellStyle name="Финансовый 2 2 2 2 7" xfId="3172"/>
    <cellStyle name="Финансовый 2 2 2 2 7 2" xfId="3173"/>
    <cellStyle name="Финансовый 2 2 2 2 8" xfId="3174"/>
    <cellStyle name="Финансовый 2 2 2 2 9" xfId="3175"/>
    <cellStyle name="Финансовый 2 2 2 20" xfId="3176"/>
    <cellStyle name="Финансовый 2 2 2 21" xfId="3177"/>
    <cellStyle name="Финансовый 2 2 2 3" xfId="3178"/>
    <cellStyle name="Финансовый 2 2 2 3 10" xfId="3179"/>
    <cellStyle name="Финансовый 2 2 2 3 2" xfId="3180"/>
    <cellStyle name="Финансовый 2 2 2 3 3" xfId="3181"/>
    <cellStyle name="Финансовый 2 2 2 3 4" xfId="3182"/>
    <cellStyle name="Финансовый 2 2 2 3 5" xfId="3183"/>
    <cellStyle name="Финансовый 2 2 2 3 6" xfId="3184"/>
    <cellStyle name="Финансовый 2 2 2 3 7" xfId="3185"/>
    <cellStyle name="Финансовый 2 2 2 3 8" xfId="3186"/>
    <cellStyle name="Финансовый 2 2 2 3 9" xfId="3187"/>
    <cellStyle name="Финансовый 2 2 2 4" xfId="3188"/>
    <cellStyle name="Финансовый 2 2 2 4 10" xfId="3189"/>
    <cellStyle name="Финансовый 2 2 2 4 2" xfId="3190"/>
    <cellStyle name="Финансовый 2 2 2 4 3" xfId="3191"/>
    <cellStyle name="Финансовый 2 2 2 4 4" xfId="3192"/>
    <cellStyle name="Финансовый 2 2 2 4 5" xfId="3193"/>
    <cellStyle name="Финансовый 2 2 2 4 6" xfId="3194"/>
    <cellStyle name="Финансовый 2 2 2 4 7" xfId="3195"/>
    <cellStyle name="Финансовый 2 2 2 4 8" xfId="3196"/>
    <cellStyle name="Финансовый 2 2 2 4 9" xfId="3197"/>
    <cellStyle name="Финансовый 2 2 2 5" xfId="3198"/>
    <cellStyle name="Финансовый 2 2 2 5 10" xfId="3199"/>
    <cellStyle name="Финансовый 2 2 2 5 2" xfId="3200"/>
    <cellStyle name="Финансовый 2 2 2 5 3" xfId="3201"/>
    <cellStyle name="Финансовый 2 2 2 5 4" xfId="3202"/>
    <cellStyle name="Финансовый 2 2 2 5 5" xfId="3203"/>
    <cellStyle name="Финансовый 2 2 2 5 6" xfId="3204"/>
    <cellStyle name="Финансовый 2 2 2 5 7" xfId="3205"/>
    <cellStyle name="Финансовый 2 2 2 5 8" xfId="3206"/>
    <cellStyle name="Финансовый 2 2 2 5 9" xfId="3207"/>
    <cellStyle name="Финансовый 2 2 2 6" xfId="3208"/>
    <cellStyle name="Финансовый 2 2 2 6 10" xfId="3209"/>
    <cellStyle name="Финансовый 2 2 2 6 2" xfId="3210"/>
    <cellStyle name="Финансовый 2 2 2 6 3" xfId="3211"/>
    <cellStyle name="Финансовый 2 2 2 6 4" xfId="3212"/>
    <cellStyle name="Финансовый 2 2 2 6 5" xfId="3213"/>
    <cellStyle name="Финансовый 2 2 2 6 6" xfId="3214"/>
    <cellStyle name="Финансовый 2 2 2 6 7" xfId="3215"/>
    <cellStyle name="Финансовый 2 2 2 6 8" xfId="3216"/>
    <cellStyle name="Финансовый 2 2 2 6 9" xfId="3217"/>
    <cellStyle name="Финансовый 2 2 2 7" xfId="3218"/>
    <cellStyle name="Финансовый 2 2 2 7 2" xfId="3219"/>
    <cellStyle name="Финансовый 2 2 2 8" xfId="3220"/>
    <cellStyle name="Финансовый 2 2 2 9" xfId="3221"/>
    <cellStyle name="Финансовый 2 2 2 9 2" xfId="3222"/>
    <cellStyle name="Финансовый 2 2 20" xfId="3223"/>
    <cellStyle name="Финансовый 2 2 21" xfId="3224"/>
    <cellStyle name="Финансовый 2 2 22" xfId="3225"/>
    <cellStyle name="Финансовый 2 2 3" xfId="3226"/>
    <cellStyle name="Финансовый 2 2 3 10" xfId="3227"/>
    <cellStyle name="Финансовый 2 2 3 2" xfId="3228"/>
    <cellStyle name="Финансовый 2 2 3 3" xfId="3229"/>
    <cellStyle name="Финансовый 2 2 3 4" xfId="3230"/>
    <cellStyle name="Финансовый 2 2 3 5" xfId="3231"/>
    <cellStyle name="Финансовый 2 2 3 6" xfId="3232"/>
    <cellStyle name="Финансовый 2 2 3 7" xfId="3233"/>
    <cellStyle name="Финансовый 2 2 3 8" xfId="3234"/>
    <cellStyle name="Финансовый 2 2 3 9" xfId="3235"/>
    <cellStyle name="Финансовый 2 2 4" xfId="3236"/>
    <cellStyle name="Финансовый 2 2 4 10" xfId="3237"/>
    <cellStyle name="Финансовый 2 2 4 2" xfId="3238"/>
    <cellStyle name="Финансовый 2 2 4 3" xfId="3239"/>
    <cellStyle name="Финансовый 2 2 4 4" xfId="3240"/>
    <cellStyle name="Финансовый 2 2 4 5" xfId="3241"/>
    <cellStyle name="Финансовый 2 2 4 6" xfId="3242"/>
    <cellStyle name="Финансовый 2 2 4 7" xfId="3243"/>
    <cellStyle name="Финансовый 2 2 4 8" xfId="3244"/>
    <cellStyle name="Финансовый 2 2 4 9" xfId="3245"/>
    <cellStyle name="Финансовый 2 2 5" xfId="3246"/>
    <cellStyle name="Финансовый 2 2 5 10" xfId="3247"/>
    <cellStyle name="Финансовый 2 2 5 2" xfId="3248"/>
    <cellStyle name="Финансовый 2 2 5 3" xfId="3249"/>
    <cellStyle name="Финансовый 2 2 5 4" xfId="3250"/>
    <cellStyle name="Финансовый 2 2 5 5" xfId="3251"/>
    <cellStyle name="Финансовый 2 2 5 6" xfId="3252"/>
    <cellStyle name="Финансовый 2 2 5 7" xfId="3253"/>
    <cellStyle name="Финансовый 2 2 5 8" xfId="3254"/>
    <cellStyle name="Финансовый 2 2 5 9" xfId="3255"/>
    <cellStyle name="Финансовый 2 2 6" xfId="3256"/>
    <cellStyle name="Финансовый 2 2 6 10" xfId="3257"/>
    <cellStyle name="Финансовый 2 2 6 2" xfId="3258"/>
    <cellStyle name="Финансовый 2 2 6 3" xfId="3259"/>
    <cellStyle name="Финансовый 2 2 6 4" xfId="3260"/>
    <cellStyle name="Финансовый 2 2 6 5" xfId="3261"/>
    <cellStyle name="Финансовый 2 2 6 6" xfId="3262"/>
    <cellStyle name="Финансовый 2 2 6 7" xfId="3263"/>
    <cellStyle name="Финансовый 2 2 6 8" xfId="3264"/>
    <cellStyle name="Финансовый 2 2 6 9" xfId="3265"/>
    <cellStyle name="Финансовый 2 2 7" xfId="3266"/>
    <cellStyle name="Финансовый 2 2 7 10" xfId="3267"/>
    <cellStyle name="Финансовый 2 2 7 2" xfId="3268"/>
    <cellStyle name="Финансовый 2 2 7 3" xfId="3269"/>
    <cellStyle name="Финансовый 2 2 7 4" xfId="3270"/>
    <cellStyle name="Финансовый 2 2 7 5" xfId="3271"/>
    <cellStyle name="Финансовый 2 2 7 6" xfId="3272"/>
    <cellStyle name="Финансовый 2 2 7 7" xfId="3273"/>
    <cellStyle name="Финансовый 2 2 7 8" xfId="3274"/>
    <cellStyle name="Финансовый 2 2 7 9" xfId="3275"/>
    <cellStyle name="Финансовый 2 2 8" xfId="3276"/>
    <cellStyle name="Финансовый 2 2 8 10" xfId="3277"/>
    <cellStyle name="Финансовый 2 2 8 2" xfId="3278"/>
    <cellStyle name="Финансовый 2 2 8 3" xfId="3279"/>
    <cellStyle name="Финансовый 2 2 8 4" xfId="3280"/>
    <cellStyle name="Финансовый 2 2 8 5" xfId="3281"/>
    <cellStyle name="Финансовый 2 2 8 6" xfId="3282"/>
    <cellStyle name="Финансовый 2 2 8 7" xfId="3283"/>
    <cellStyle name="Финансовый 2 2 8 8" xfId="3284"/>
    <cellStyle name="Финансовый 2 2 8 9" xfId="3285"/>
    <cellStyle name="Финансовый 2 2 9" xfId="3286"/>
    <cellStyle name="Финансовый 2 2 9 10" xfId="3287"/>
    <cellStyle name="Финансовый 2 2 9 2" xfId="3288"/>
    <cellStyle name="Финансовый 2 2 9 3" xfId="3289"/>
    <cellStyle name="Финансовый 2 2 9 4" xfId="3290"/>
    <cellStyle name="Финансовый 2 2 9 5" xfId="3291"/>
    <cellStyle name="Финансовый 2 2 9 6" xfId="3292"/>
    <cellStyle name="Финансовый 2 2 9 7" xfId="3293"/>
    <cellStyle name="Финансовый 2 2 9 8" xfId="3294"/>
    <cellStyle name="Финансовый 2 2 9 9" xfId="3295"/>
    <cellStyle name="Финансовый 2 20" xfId="3296"/>
    <cellStyle name="Финансовый 2 21" xfId="3297"/>
    <cellStyle name="Финансовый 2 22" xfId="3298"/>
    <cellStyle name="Финансовый 2 23" xfId="3299"/>
    <cellStyle name="Финансовый 2 24" xfId="3300"/>
    <cellStyle name="Финансовый 2 24 2" xfId="3301"/>
    <cellStyle name="Финансовый 2 25" xfId="3302"/>
    <cellStyle name="Финансовый 2 26" xfId="3303"/>
    <cellStyle name="Финансовый 2 3" xfId="3304"/>
    <cellStyle name="Финансовый 2 3 10" xfId="3305"/>
    <cellStyle name="Финансовый 2 3 11" xfId="3306"/>
    <cellStyle name="Финансовый 2 3 12" xfId="3307"/>
    <cellStyle name="Финансовый 2 3 13" xfId="3308"/>
    <cellStyle name="Финансовый 2 3 14" xfId="3309"/>
    <cellStyle name="Финансовый 2 3 15" xfId="3310"/>
    <cellStyle name="Финансовый 2 3 16" xfId="3311"/>
    <cellStyle name="Финансовый 2 3 17" xfId="3312"/>
    <cellStyle name="Финансовый 2 3 18" xfId="3313"/>
    <cellStyle name="Финансовый 2 3 19" xfId="3314"/>
    <cellStyle name="Финансовый 2 3 2" xfId="3315"/>
    <cellStyle name="Финансовый 2 3 2 10" xfId="3316"/>
    <cellStyle name="Финансовый 2 3 2 11" xfId="3317"/>
    <cellStyle name="Финансовый 2 3 2 12" xfId="3318"/>
    <cellStyle name="Финансовый 2 3 2 13" xfId="3319"/>
    <cellStyle name="Финансовый 2 3 2 14" xfId="3320"/>
    <cellStyle name="Финансовый 2 3 2 15" xfId="3321"/>
    <cellStyle name="Финансовый 2 3 2 16" xfId="3322"/>
    <cellStyle name="Финансовый 2 3 2 17" xfId="3323"/>
    <cellStyle name="Финансовый 2 3 2 18" xfId="3324"/>
    <cellStyle name="Финансовый 2 3 2 19" xfId="3325"/>
    <cellStyle name="Финансовый 2 3 2 2" xfId="3326"/>
    <cellStyle name="Финансовый 2 3 2 20" xfId="3327"/>
    <cellStyle name="Финансовый 2 3 2 21" xfId="3328"/>
    <cellStyle name="Финансовый 2 3 2 3" xfId="3329"/>
    <cellStyle name="Финансовый 2 3 2 4" xfId="3330"/>
    <cellStyle name="Финансовый 2 3 2 5" xfId="3331"/>
    <cellStyle name="Финансовый 2 3 2 6" xfId="3332"/>
    <cellStyle name="Финансовый 2 3 2 7" xfId="3333"/>
    <cellStyle name="Финансовый 2 3 2 8" xfId="3334"/>
    <cellStyle name="Финансовый 2 3 2 9" xfId="3335"/>
    <cellStyle name="Финансовый 2 3 20" xfId="3336"/>
    <cellStyle name="Финансовый 2 3 21" xfId="3337"/>
    <cellStyle name="Финансовый 2 3 3" xfId="3338"/>
    <cellStyle name="Финансовый 2 3 4" xfId="3339"/>
    <cellStyle name="Финансовый 2 3 5" xfId="3340"/>
    <cellStyle name="Финансовый 2 3 6" xfId="3341"/>
    <cellStyle name="Финансовый 2 3 7" xfId="3342"/>
    <cellStyle name="Финансовый 2 3 8" xfId="3343"/>
    <cellStyle name="Финансовый 2 3 9" xfId="3344"/>
    <cellStyle name="Финансовый 2 4" xfId="3345"/>
    <cellStyle name="Финансовый 2 4 10" xfId="3346"/>
    <cellStyle name="Финансовый 2 4 11" xfId="3347"/>
    <cellStyle name="Финансовый 2 4 12" xfId="3348"/>
    <cellStyle name="Финансовый 2 4 13" xfId="3349"/>
    <cellStyle name="Финансовый 2 4 14" xfId="3350"/>
    <cellStyle name="Финансовый 2 4 15" xfId="3351"/>
    <cellStyle name="Финансовый 2 4 16" xfId="3352"/>
    <cellStyle name="Финансовый 2 4 17" xfId="3353"/>
    <cellStyle name="Финансовый 2 4 18" xfId="3354"/>
    <cellStyle name="Финансовый 2 4 19" xfId="3355"/>
    <cellStyle name="Финансовый 2 4 2" xfId="3356"/>
    <cellStyle name="Финансовый 2 4 20" xfId="3357"/>
    <cellStyle name="Финансовый 2 4 21" xfId="3358"/>
    <cellStyle name="Финансовый 2 4 3" xfId="3359"/>
    <cellStyle name="Финансовый 2 4 4" xfId="3360"/>
    <cellStyle name="Финансовый 2 4 5" xfId="3361"/>
    <cellStyle name="Финансовый 2 4 6" xfId="3362"/>
    <cellStyle name="Финансовый 2 4 7" xfId="3363"/>
    <cellStyle name="Финансовый 2 4 8" xfId="3364"/>
    <cellStyle name="Финансовый 2 4 9" xfId="3365"/>
    <cellStyle name="Финансовый 2 5" xfId="3366"/>
    <cellStyle name="Финансовый 2 5 2" xfId="3367"/>
    <cellStyle name="Финансовый 2 5 3" xfId="3368"/>
    <cellStyle name="Финансовый 2 5 4" xfId="3369"/>
    <cellStyle name="Финансовый 2 5 5" xfId="3370"/>
    <cellStyle name="Финансовый 2 5 6" xfId="3371"/>
    <cellStyle name="Финансовый 2 6" xfId="3372"/>
    <cellStyle name="Финансовый 2 6 2" xfId="3373"/>
    <cellStyle name="Финансовый 2 6 3" xfId="3374"/>
    <cellStyle name="Финансовый 2 6 4" xfId="3375"/>
    <cellStyle name="Финансовый 2 6 5" xfId="3376"/>
    <cellStyle name="Финансовый 2 6 6" xfId="3377"/>
    <cellStyle name="Финансовый 2 7" xfId="3378"/>
    <cellStyle name="Финансовый 2 7 2" xfId="3379"/>
    <cellStyle name="Финансовый 2 7 3" xfId="3380"/>
    <cellStyle name="Финансовый 2 7 4" xfId="3381"/>
    <cellStyle name="Финансовый 2 7 5" xfId="3382"/>
    <cellStyle name="Финансовый 2 7 6" xfId="3383"/>
    <cellStyle name="Финансовый 2 8" xfId="3384"/>
    <cellStyle name="Финансовый 2 8 2" xfId="3385"/>
    <cellStyle name="Финансовый 2 8 3" xfId="3386"/>
    <cellStyle name="Финансовый 2 8 4" xfId="3387"/>
    <cellStyle name="Финансовый 2 8 5" xfId="3388"/>
    <cellStyle name="Финансовый 2 8 6" xfId="3389"/>
    <cellStyle name="Финансовый 2 9" xfId="3390"/>
    <cellStyle name="Финансовый 2 9 2" xfId="3391"/>
    <cellStyle name="Финансовый 2 9 3" xfId="3392"/>
    <cellStyle name="Финансовый 2 9 4" xfId="3393"/>
    <cellStyle name="Финансовый 2 9 5" xfId="3394"/>
    <cellStyle name="Финансовый 2 9 6" xfId="3395"/>
    <cellStyle name="Финансовый 23" xfId="3396"/>
    <cellStyle name="Финансовый 23 2" xfId="3397"/>
    <cellStyle name="Финансовый 23 2 2" xfId="3398"/>
    <cellStyle name="Финансовый 23 2 3" xfId="3399"/>
    <cellStyle name="Финансовый 23 2 4" xfId="3400"/>
    <cellStyle name="Финансовый 23 3" xfId="3401"/>
    <cellStyle name="Финансовый 25" xfId="3402"/>
    <cellStyle name="Финансовый 25 2" xfId="3403"/>
    <cellStyle name="Финансовый 3" xfId="3404"/>
    <cellStyle name="Финансовый 3 10" xfId="3405"/>
    <cellStyle name="Финансовый 3 10 2" xfId="3406"/>
    <cellStyle name="Финансовый 3 10 3" xfId="3407"/>
    <cellStyle name="Финансовый 3 10 4" xfId="3408"/>
    <cellStyle name="Финансовый 3 10 5" xfId="3409"/>
    <cellStyle name="Финансовый 3 10 6" xfId="3410"/>
    <cellStyle name="Финансовый 3 11" xfId="3411"/>
    <cellStyle name="Финансовый 3 11 2" xfId="3412"/>
    <cellStyle name="Финансовый 3 12" xfId="3413"/>
    <cellStyle name="Финансовый 3 13" xfId="3414"/>
    <cellStyle name="Финансовый 3 14" xfId="3415"/>
    <cellStyle name="Финансовый 3 15" xfId="3416"/>
    <cellStyle name="Финансовый 3 16" xfId="3417"/>
    <cellStyle name="Финансовый 3 17" xfId="3418"/>
    <cellStyle name="Финансовый 3 18" xfId="3419"/>
    <cellStyle name="Финансовый 3 19" xfId="3420"/>
    <cellStyle name="Финансовый 3 2" xfId="3421"/>
    <cellStyle name="Финансовый 3 2 10" xfId="3422"/>
    <cellStyle name="Финансовый 3 2 11" xfId="3423"/>
    <cellStyle name="Финансовый 3 2 12" xfId="3424"/>
    <cellStyle name="Финансовый 3 2 13" xfId="3425"/>
    <cellStyle name="Финансовый 3 2 14" xfId="3426"/>
    <cellStyle name="Финансовый 3 2 15" xfId="3427"/>
    <cellStyle name="Финансовый 3 2 16" xfId="3428"/>
    <cellStyle name="Финансовый 3 2 17" xfId="3429"/>
    <cellStyle name="Финансовый 3 2 18" xfId="3430"/>
    <cellStyle name="Финансовый 3 2 19" xfId="3431"/>
    <cellStyle name="Финансовый 3 2 2" xfId="3432"/>
    <cellStyle name="Финансовый 3 2 2 10" xfId="3433"/>
    <cellStyle name="Финансовый 3 2 2 2" xfId="3434"/>
    <cellStyle name="Финансовый 3 2 2 3" xfId="3435"/>
    <cellStyle name="Финансовый 3 2 2 4" xfId="3436"/>
    <cellStyle name="Финансовый 3 2 2 5" xfId="3437"/>
    <cellStyle name="Финансовый 3 2 2 6" xfId="3438"/>
    <cellStyle name="Финансовый 3 2 2 7" xfId="3439"/>
    <cellStyle name="Финансовый 3 2 2 8" xfId="3440"/>
    <cellStyle name="Финансовый 3 2 2 9" xfId="3441"/>
    <cellStyle name="Финансовый 3 2 20" xfId="3442"/>
    <cellStyle name="Финансовый 3 2 21" xfId="3443"/>
    <cellStyle name="Финансовый 3 2 3" xfId="3444"/>
    <cellStyle name="Финансовый 3 2 3 10" xfId="3445"/>
    <cellStyle name="Финансовый 3 2 3 2" xfId="3446"/>
    <cellStyle name="Финансовый 3 2 3 3" xfId="3447"/>
    <cellStyle name="Финансовый 3 2 3 4" xfId="3448"/>
    <cellStyle name="Финансовый 3 2 3 5" xfId="3449"/>
    <cellStyle name="Финансовый 3 2 3 6" xfId="3450"/>
    <cellStyle name="Финансовый 3 2 3 7" xfId="3451"/>
    <cellStyle name="Финансовый 3 2 3 8" xfId="3452"/>
    <cellStyle name="Финансовый 3 2 3 9" xfId="3453"/>
    <cellStyle name="Финансовый 3 2 4" xfId="3454"/>
    <cellStyle name="Финансовый 3 2 4 10" xfId="3455"/>
    <cellStyle name="Финансовый 3 2 4 2" xfId="3456"/>
    <cellStyle name="Финансовый 3 2 4 3" xfId="3457"/>
    <cellStyle name="Финансовый 3 2 4 4" xfId="3458"/>
    <cellStyle name="Финансовый 3 2 4 5" xfId="3459"/>
    <cellStyle name="Финансовый 3 2 4 6" xfId="3460"/>
    <cellStyle name="Финансовый 3 2 4 7" xfId="3461"/>
    <cellStyle name="Финансовый 3 2 4 8" xfId="3462"/>
    <cellStyle name="Финансовый 3 2 4 9" xfId="3463"/>
    <cellStyle name="Финансовый 3 2 5" xfId="3464"/>
    <cellStyle name="Финансовый 3 2 5 10" xfId="3465"/>
    <cellStyle name="Финансовый 3 2 5 2" xfId="3466"/>
    <cellStyle name="Финансовый 3 2 5 3" xfId="3467"/>
    <cellStyle name="Финансовый 3 2 5 4" xfId="3468"/>
    <cellStyle name="Финансовый 3 2 5 5" xfId="3469"/>
    <cellStyle name="Финансовый 3 2 5 6" xfId="3470"/>
    <cellStyle name="Финансовый 3 2 5 7" xfId="3471"/>
    <cellStyle name="Финансовый 3 2 5 8" xfId="3472"/>
    <cellStyle name="Финансовый 3 2 5 9" xfId="3473"/>
    <cellStyle name="Финансовый 3 2 6" xfId="3474"/>
    <cellStyle name="Финансовый 3 2 6 10" xfId="3475"/>
    <cellStyle name="Финансовый 3 2 6 2" xfId="3476"/>
    <cellStyle name="Финансовый 3 2 6 3" xfId="3477"/>
    <cellStyle name="Финансовый 3 2 6 4" xfId="3478"/>
    <cellStyle name="Финансовый 3 2 6 5" xfId="3479"/>
    <cellStyle name="Финансовый 3 2 6 6" xfId="3480"/>
    <cellStyle name="Финансовый 3 2 6 7" xfId="3481"/>
    <cellStyle name="Финансовый 3 2 6 8" xfId="3482"/>
    <cellStyle name="Финансовый 3 2 6 9" xfId="3483"/>
    <cellStyle name="Финансовый 3 2 7" xfId="3484"/>
    <cellStyle name="Финансовый 3 2 8" xfId="3485"/>
    <cellStyle name="Финансовый 3 2 8 2" xfId="3486"/>
    <cellStyle name="Финансовый 3 2 9" xfId="3487"/>
    <cellStyle name="Финансовый 3 20" xfId="3488"/>
    <cellStyle name="Финансовый 3 21" xfId="3489"/>
    <cellStyle name="Финансовый 3 22" xfId="3490"/>
    <cellStyle name="Финансовый 3 23" xfId="3491"/>
    <cellStyle name="Финансовый 3 3" xfId="3492"/>
    <cellStyle name="Финансовый 3 3 10" xfId="3493"/>
    <cellStyle name="Финансовый 3 3 11" xfId="3494"/>
    <cellStyle name="Финансовый 3 3 12" xfId="3495"/>
    <cellStyle name="Финансовый 3 3 13" xfId="3496"/>
    <cellStyle name="Финансовый 3 3 14" xfId="3497"/>
    <cellStyle name="Финансовый 3 3 15" xfId="3498"/>
    <cellStyle name="Финансовый 3 3 16" xfId="3499"/>
    <cellStyle name="Финансовый 3 3 17" xfId="3500"/>
    <cellStyle name="Финансовый 3 3 18" xfId="3501"/>
    <cellStyle name="Финансовый 3 3 19" xfId="3502"/>
    <cellStyle name="Финансовый 3 3 2" xfId="3503"/>
    <cellStyle name="Финансовый 3 3 2 10" xfId="3504"/>
    <cellStyle name="Финансовый 3 3 2 2" xfId="3505"/>
    <cellStyle name="Финансовый 3 3 2 3" xfId="3506"/>
    <cellStyle name="Финансовый 3 3 2 4" xfId="3507"/>
    <cellStyle name="Финансовый 3 3 2 5" xfId="3508"/>
    <cellStyle name="Финансовый 3 3 2 6" xfId="3509"/>
    <cellStyle name="Финансовый 3 3 2 7" xfId="3510"/>
    <cellStyle name="Финансовый 3 3 2 8" xfId="3511"/>
    <cellStyle name="Финансовый 3 3 2 9" xfId="3512"/>
    <cellStyle name="Финансовый 3 3 20" xfId="3513"/>
    <cellStyle name="Финансовый 3 3 21" xfId="3514"/>
    <cellStyle name="Финансовый 3 3 3" xfId="3515"/>
    <cellStyle name="Финансовый 3 3 3 10" xfId="3516"/>
    <cellStyle name="Финансовый 3 3 3 2" xfId="3517"/>
    <cellStyle name="Финансовый 3 3 3 3" xfId="3518"/>
    <cellStyle name="Финансовый 3 3 3 4" xfId="3519"/>
    <cellStyle name="Финансовый 3 3 3 5" xfId="3520"/>
    <cellStyle name="Финансовый 3 3 3 6" xfId="3521"/>
    <cellStyle name="Финансовый 3 3 3 7" xfId="3522"/>
    <cellStyle name="Финансовый 3 3 3 8" xfId="3523"/>
    <cellStyle name="Финансовый 3 3 3 9" xfId="3524"/>
    <cellStyle name="Финансовый 3 3 4" xfId="3525"/>
    <cellStyle name="Финансовый 3 3 4 10" xfId="3526"/>
    <cellStyle name="Финансовый 3 3 4 2" xfId="3527"/>
    <cellStyle name="Финансовый 3 3 4 3" xfId="3528"/>
    <cellStyle name="Финансовый 3 3 4 4" xfId="3529"/>
    <cellStyle name="Финансовый 3 3 4 5" xfId="3530"/>
    <cellStyle name="Финансовый 3 3 4 6" xfId="3531"/>
    <cellStyle name="Финансовый 3 3 4 7" xfId="3532"/>
    <cellStyle name="Финансовый 3 3 4 8" xfId="3533"/>
    <cellStyle name="Финансовый 3 3 4 9" xfId="3534"/>
    <cellStyle name="Финансовый 3 3 5" xfId="3535"/>
    <cellStyle name="Финансовый 3 3 5 10" xfId="3536"/>
    <cellStyle name="Финансовый 3 3 5 2" xfId="3537"/>
    <cellStyle name="Финансовый 3 3 5 3" xfId="3538"/>
    <cellStyle name="Финансовый 3 3 5 4" xfId="3539"/>
    <cellStyle name="Финансовый 3 3 5 5" xfId="3540"/>
    <cellStyle name="Финансовый 3 3 5 6" xfId="3541"/>
    <cellStyle name="Финансовый 3 3 5 7" xfId="3542"/>
    <cellStyle name="Финансовый 3 3 5 8" xfId="3543"/>
    <cellStyle name="Финансовый 3 3 5 9" xfId="3544"/>
    <cellStyle name="Финансовый 3 3 6" xfId="3545"/>
    <cellStyle name="Финансовый 3 3 6 10" xfId="3546"/>
    <cellStyle name="Финансовый 3 3 6 2" xfId="3547"/>
    <cellStyle name="Финансовый 3 3 6 3" xfId="3548"/>
    <cellStyle name="Финансовый 3 3 6 4" xfId="3549"/>
    <cellStyle name="Финансовый 3 3 6 5" xfId="3550"/>
    <cellStyle name="Финансовый 3 3 6 6" xfId="3551"/>
    <cellStyle name="Финансовый 3 3 6 7" xfId="3552"/>
    <cellStyle name="Финансовый 3 3 6 8" xfId="3553"/>
    <cellStyle name="Финансовый 3 3 6 9" xfId="3554"/>
    <cellStyle name="Финансовый 3 3 7" xfId="3555"/>
    <cellStyle name="Финансовый 3 3 8" xfId="3556"/>
    <cellStyle name="Финансовый 3 3 9" xfId="3557"/>
    <cellStyle name="Финансовый 3 4" xfId="3558"/>
    <cellStyle name="Финансовый 3 4 10" xfId="3559"/>
    <cellStyle name="Финансовый 3 4 11" xfId="3560"/>
    <cellStyle name="Финансовый 3 4 12" xfId="3561"/>
    <cellStyle name="Финансовый 3 4 13" xfId="3562"/>
    <cellStyle name="Финансовый 3 4 14" xfId="3563"/>
    <cellStyle name="Финансовый 3 4 15" xfId="3564"/>
    <cellStyle name="Финансовый 3 4 2" xfId="3565"/>
    <cellStyle name="Финансовый 3 4 2 10" xfId="3566"/>
    <cellStyle name="Финансовый 3 4 2 2" xfId="3567"/>
    <cellStyle name="Финансовый 3 4 2 3" xfId="3568"/>
    <cellStyle name="Финансовый 3 4 2 4" xfId="3569"/>
    <cellStyle name="Финансовый 3 4 2 5" xfId="3570"/>
    <cellStyle name="Финансовый 3 4 2 6" xfId="3571"/>
    <cellStyle name="Финансовый 3 4 2 7" xfId="3572"/>
    <cellStyle name="Финансовый 3 4 2 8" xfId="3573"/>
    <cellStyle name="Финансовый 3 4 2 9" xfId="3574"/>
    <cellStyle name="Финансовый 3 4 3" xfId="3575"/>
    <cellStyle name="Финансовый 3 4 3 10" xfId="3576"/>
    <cellStyle name="Финансовый 3 4 3 2" xfId="3577"/>
    <cellStyle name="Финансовый 3 4 3 3" xfId="3578"/>
    <cellStyle name="Финансовый 3 4 3 4" xfId="3579"/>
    <cellStyle name="Финансовый 3 4 3 5" xfId="3580"/>
    <cellStyle name="Финансовый 3 4 3 6" xfId="3581"/>
    <cellStyle name="Финансовый 3 4 3 7" xfId="3582"/>
    <cellStyle name="Финансовый 3 4 3 8" xfId="3583"/>
    <cellStyle name="Финансовый 3 4 3 9" xfId="3584"/>
    <cellStyle name="Финансовый 3 4 4" xfId="3585"/>
    <cellStyle name="Финансовый 3 4 4 10" xfId="3586"/>
    <cellStyle name="Финансовый 3 4 4 2" xfId="3587"/>
    <cellStyle name="Финансовый 3 4 4 3" xfId="3588"/>
    <cellStyle name="Финансовый 3 4 4 4" xfId="3589"/>
    <cellStyle name="Финансовый 3 4 4 5" xfId="3590"/>
    <cellStyle name="Финансовый 3 4 4 6" xfId="3591"/>
    <cellStyle name="Финансовый 3 4 4 7" xfId="3592"/>
    <cellStyle name="Финансовый 3 4 4 8" xfId="3593"/>
    <cellStyle name="Финансовый 3 4 4 9" xfId="3594"/>
    <cellStyle name="Финансовый 3 4 5" xfId="3595"/>
    <cellStyle name="Финансовый 3 4 5 10" xfId="3596"/>
    <cellStyle name="Финансовый 3 4 5 2" xfId="3597"/>
    <cellStyle name="Финансовый 3 4 5 3" xfId="3598"/>
    <cellStyle name="Финансовый 3 4 5 4" xfId="3599"/>
    <cellStyle name="Финансовый 3 4 5 5" xfId="3600"/>
    <cellStyle name="Финансовый 3 4 5 6" xfId="3601"/>
    <cellStyle name="Финансовый 3 4 5 7" xfId="3602"/>
    <cellStyle name="Финансовый 3 4 5 8" xfId="3603"/>
    <cellStyle name="Финансовый 3 4 5 9" xfId="3604"/>
    <cellStyle name="Финансовый 3 4 6" xfId="3605"/>
    <cellStyle name="Финансовый 3 4 6 10" xfId="3606"/>
    <cellStyle name="Финансовый 3 4 6 2" xfId="3607"/>
    <cellStyle name="Финансовый 3 4 6 3" xfId="3608"/>
    <cellStyle name="Финансовый 3 4 6 4" xfId="3609"/>
    <cellStyle name="Финансовый 3 4 6 5" xfId="3610"/>
    <cellStyle name="Финансовый 3 4 6 6" xfId="3611"/>
    <cellStyle name="Финансовый 3 4 6 7" xfId="3612"/>
    <cellStyle name="Финансовый 3 4 6 8" xfId="3613"/>
    <cellStyle name="Финансовый 3 4 6 9" xfId="3614"/>
    <cellStyle name="Финансовый 3 4 7" xfId="3615"/>
    <cellStyle name="Финансовый 3 4 8" xfId="3616"/>
    <cellStyle name="Финансовый 3 4 9" xfId="3617"/>
    <cellStyle name="Финансовый 3 5" xfId="3618"/>
    <cellStyle name="Финансовый 3 5 10" xfId="3619"/>
    <cellStyle name="Финансовый 3 5 11" xfId="3620"/>
    <cellStyle name="Финансовый 3 5 12" xfId="3621"/>
    <cellStyle name="Финансовый 3 5 13" xfId="3622"/>
    <cellStyle name="Финансовый 3 5 14" xfId="3623"/>
    <cellStyle name="Финансовый 3 5 15" xfId="3624"/>
    <cellStyle name="Финансовый 3 5 2" xfId="3625"/>
    <cellStyle name="Финансовый 3 5 2 10" xfId="3626"/>
    <cellStyle name="Финансовый 3 5 2 2" xfId="3627"/>
    <cellStyle name="Финансовый 3 5 2 3" xfId="3628"/>
    <cellStyle name="Финансовый 3 5 2 4" xfId="3629"/>
    <cellStyle name="Финансовый 3 5 2 5" xfId="3630"/>
    <cellStyle name="Финансовый 3 5 2 6" xfId="3631"/>
    <cellStyle name="Финансовый 3 5 2 7" xfId="3632"/>
    <cellStyle name="Финансовый 3 5 2 8" xfId="3633"/>
    <cellStyle name="Финансовый 3 5 2 9" xfId="3634"/>
    <cellStyle name="Финансовый 3 5 3" xfId="3635"/>
    <cellStyle name="Финансовый 3 5 3 10" xfId="3636"/>
    <cellStyle name="Финансовый 3 5 3 2" xfId="3637"/>
    <cellStyle name="Финансовый 3 5 3 3" xfId="3638"/>
    <cellStyle name="Финансовый 3 5 3 4" xfId="3639"/>
    <cellStyle name="Финансовый 3 5 3 5" xfId="3640"/>
    <cellStyle name="Финансовый 3 5 3 6" xfId="3641"/>
    <cellStyle name="Финансовый 3 5 3 7" xfId="3642"/>
    <cellStyle name="Финансовый 3 5 3 8" xfId="3643"/>
    <cellStyle name="Финансовый 3 5 3 9" xfId="3644"/>
    <cellStyle name="Финансовый 3 5 4" xfId="3645"/>
    <cellStyle name="Финансовый 3 5 4 10" xfId="3646"/>
    <cellStyle name="Финансовый 3 5 4 2" xfId="3647"/>
    <cellStyle name="Финансовый 3 5 4 3" xfId="3648"/>
    <cellStyle name="Финансовый 3 5 4 4" xfId="3649"/>
    <cellStyle name="Финансовый 3 5 4 5" xfId="3650"/>
    <cellStyle name="Финансовый 3 5 4 6" xfId="3651"/>
    <cellStyle name="Финансовый 3 5 4 7" xfId="3652"/>
    <cellStyle name="Финансовый 3 5 4 8" xfId="3653"/>
    <cellStyle name="Финансовый 3 5 4 9" xfId="3654"/>
    <cellStyle name="Финансовый 3 5 5" xfId="3655"/>
    <cellStyle name="Финансовый 3 5 5 10" xfId="3656"/>
    <cellStyle name="Финансовый 3 5 5 2" xfId="3657"/>
    <cellStyle name="Финансовый 3 5 5 3" xfId="3658"/>
    <cellStyle name="Финансовый 3 5 5 4" xfId="3659"/>
    <cellStyle name="Финансовый 3 5 5 5" xfId="3660"/>
    <cellStyle name="Финансовый 3 5 5 6" xfId="3661"/>
    <cellStyle name="Финансовый 3 5 5 7" xfId="3662"/>
    <cellStyle name="Финансовый 3 5 5 8" xfId="3663"/>
    <cellStyle name="Финансовый 3 5 5 9" xfId="3664"/>
    <cellStyle name="Финансовый 3 5 6" xfId="3665"/>
    <cellStyle name="Финансовый 3 5 6 10" xfId="3666"/>
    <cellStyle name="Финансовый 3 5 6 2" xfId="3667"/>
    <cellStyle name="Финансовый 3 5 6 3" xfId="3668"/>
    <cellStyle name="Финансовый 3 5 6 4" xfId="3669"/>
    <cellStyle name="Финансовый 3 5 6 5" xfId="3670"/>
    <cellStyle name="Финансовый 3 5 6 6" xfId="3671"/>
    <cellStyle name="Финансовый 3 5 6 7" xfId="3672"/>
    <cellStyle name="Финансовый 3 5 6 8" xfId="3673"/>
    <cellStyle name="Финансовый 3 5 6 9" xfId="3674"/>
    <cellStyle name="Финансовый 3 5 7" xfId="3675"/>
    <cellStyle name="Финансовый 3 5 8" xfId="3676"/>
    <cellStyle name="Финансовый 3 5 9" xfId="3677"/>
    <cellStyle name="Финансовый 3 6" xfId="3678"/>
    <cellStyle name="Финансовый 3 6 2" xfId="3679"/>
    <cellStyle name="Финансовый 3 6 3" xfId="3680"/>
    <cellStyle name="Финансовый 3 6 4" xfId="3681"/>
    <cellStyle name="Финансовый 3 6 5" xfId="3682"/>
    <cellStyle name="Финансовый 3 6 6" xfId="3683"/>
    <cellStyle name="Финансовый 3 7" xfId="3684"/>
    <cellStyle name="Финансовый 3 7 2" xfId="3685"/>
    <cellStyle name="Финансовый 3 7 3" xfId="3686"/>
    <cellStyle name="Финансовый 3 7 4" xfId="3687"/>
    <cellStyle name="Финансовый 3 7 5" xfId="3688"/>
    <cellStyle name="Финансовый 3 7 6" xfId="3689"/>
    <cellStyle name="Финансовый 3 8" xfId="3690"/>
    <cellStyle name="Финансовый 3 8 2" xfId="3691"/>
    <cellStyle name="Финансовый 3 8 3" xfId="3692"/>
    <cellStyle name="Финансовый 3 8 4" xfId="3693"/>
    <cellStyle name="Финансовый 3 8 5" xfId="3694"/>
    <cellStyle name="Финансовый 3 8 6" xfId="3695"/>
    <cellStyle name="Финансовый 3 9" xfId="3696"/>
    <cellStyle name="Финансовый 3 9 2" xfId="3697"/>
    <cellStyle name="Финансовый 3 9 3" xfId="3698"/>
    <cellStyle name="Финансовый 3 9 4" xfId="3699"/>
    <cellStyle name="Финансовый 3 9 5" xfId="3700"/>
    <cellStyle name="Финансовый 3 9 6" xfId="3701"/>
    <cellStyle name="Финансовый 4" xfId="3702"/>
    <cellStyle name="Финансовый 4 10" xfId="3703"/>
    <cellStyle name="Финансовый 4 11" xfId="3704"/>
    <cellStyle name="Финансовый 4 12" xfId="3705"/>
    <cellStyle name="Финансовый 4 13" xfId="3706"/>
    <cellStyle name="Финансовый 4 14" xfId="3707"/>
    <cellStyle name="Финансовый 4 15" xfId="3708"/>
    <cellStyle name="Финансовый 4 16" xfId="3709"/>
    <cellStyle name="Финансовый 4 17" xfId="3710"/>
    <cellStyle name="Финансовый 4 18" xfId="3711"/>
    <cellStyle name="Финансовый 4 19" xfId="3712"/>
    <cellStyle name="Финансовый 4 2" xfId="3713"/>
    <cellStyle name="Финансовый 4 2 10" xfId="3714"/>
    <cellStyle name="Финансовый 4 2 11" xfId="3715"/>
    <cellStyle name="Финансовый 4 2 12" xfId="3716"/>
    <cellStyle name="Финансовый 4 2 13" xfId="3717"/>
    <cellStyle name="Финансовый 4 2 14" xfId="3718"/>
    <cellStyle name="Финансовый 4 2 15" xfId="3719"/>
    <cellStyle name="Финансовый 4 2 16" xfId="3720"/>
    <cellStyle name="Финансовый 4 2 17" xfId="3721"/>
    <cellStyle name="Финансовый 4 2 18" xfId="3722"/>
    <cellStyle name="Финансовый 4 2 19" xfId="3723"/>
    <cellStyle name="Финансовый 4 2 2" xfId="3724"/>
    <cellStyle name="Финансовый 4 2 20" xfId="3725"/>
    <cellStyle name="Финансовый 4 2 21" xfId="3726"/>
    <cellStyle name="Финансовый 4 2 22" xfId="3727"/>
    <cellStyle name="Финансовый 4 2 3" xfId="3728"/>
    <cellStyle name="Финансовый 4 2 4" xfId="3729"/>
    <cellStyle name="Финансовый 4 2 5" xfId="3730"/>
    <cellStyle name="Финансовый 4 2 6" xfId="3731"/>
    <cellStyle name="Финансовый 4 2 7" xfId="3732"/>
    <cellStyle name="Финансовый 4 2 8" xfId="3733"/>
    <cellStyle name="Финансовый 4 2 9" xfId="3734"/>
    <cellStyle name="Финансовый 4 20" xfId="3735"/>
    <cellStyle name="Финансовый 4 21" xfId="3736"/>
    <cellStyle name="Финансовый 4 22" xfId="3737"/>
    <cellStyle name="Финансовый 4 23" xfId="3738"/>
    <cellStyle name="Финансовый 4 24" xfId="3739"/>
    <cellStyle name="Финансовый 4 25" xfId="3740"/>
    <cellStyle name="Финансовый 4 26" xfId="3741"/>
    <cellStyle name="Финансовый 4 3" xfId="3742"/>
    <cellStyle name="Финансовый 4 3 2" xfId="3743"/>
    <cellStyle name="Финансовый 4 4" xfId="3744"/>
    <cellStyle name="Финансовый 4 4 2" xfId="3745"/>
    <cellStyle name="Финансовый 4 5" xfId="3746"/>
    <cellStyle name="Финансовый 4 5 2" xfId="3812"/>
    <cellStyle name="Финансовый 4 6" xfId="3747"/>
    <cellStyle name="Финансовый 4 7" xfId="3748"/>
    <cellStyle name="Финансовый 4 8" xfId="3749"/>
    <cellStyle name="Финансовый 4 9" xfId="3750"/>
    <cellStyle name="Финансовый 5" xfId="3751"/>
    <cellStyle name="Финансовый 5 2" xfId="3752"/>
    <cellStyle name="Финансовый 5 3" xfId="3753"/>
    <cellStyle name="Финансовый 5 4" xfId="3754"/>
    <cellStyle name="Финансовый 5 5" xfId="3755"/>
    <cellStyle name="Финансовый 6" xfId="3756"/>
    <cellStyle name="Финансовый 7" xfId="3757"/>
    <cellStyle name="Финансовый 8" xfId="3758"/>
    <cellStyle name="Финансовый 9" xfId="3759"/>
    <cellStyle name="Хороший 2" xfId="3760"/>
    <cellStyle name="Хороший 2 2" xfId="3761"/>
    <cellStyle name="Хороший 2 2 2" xfId="3762"/>
    <cellStyle name="Хороший 2 3" xfId="3763"/>
    <cellStyle name="Хороший 2 3 2" xfId="3764"/>
    <cellStyle name="Хороший 2 4" xfId="3765"/>
    <cellStyle name="Хороший 2 5" xfId="3766"/>
    <cellStyle name="Хороший 2 6" xfId="3767"/>
    <cellStyle name="Хороший 2 7" xfId="3768"/>
    <cellStyle name="Хороший 2 8" xfId="3769"/>
    <cellStyle name="Хороший 3" xfId="3770"/>
    <cellStyle name="Хороший 3 2" xfId="3771"/>
    <cellStyle name="Хороший 3 3" xfId="3772"/>
    <cellStyle name="Хороший 4" xfId="3773"/>
    <cellStyle name="Хороший 4 2" xfId="3774"/>
    <cellStyle name="Хороший 5" xfId="377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-PC\Users\Public\Documents%20and%20Settings\Admin\&#1052;&#1086;&#1080;%20&#1076;&#1086;&#1082;&#1091;&#1084;&#1077;&#1085;&#1090;&#1099;\&#1058;&#1040;&#1056;&#1048;&#1060;&#1030;&#1050;&#1040;&#1062;&#1030;&#1071;%20&#1058;&#1040;%20&#1064;&#1058;&#1040;&#1058;&#1053;&#1048;&#1049;%20&#1056;&#1054;&#1047;&#1055;&#1048;&#1057;%202\&#1058;&#1040;&#1056;&#1048;&#1060;&#1030;&#1050;&#1040;&#1062;&#1030;&#1071;\&#1058;&#1072;&#1088;&#1080;&#1092;&#1110;&#1082;&#1072;&#1094;&#1110;&#1103;%202014\&#1058;&#1072;&#1088;&#1080;&#1092;&#1110;&#1082;&#1072;&#1094;&#1110;&#1103;%20&#1085;&#1072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орако-абдомін"/>
      <sheetName val="гнійна хірургія"/>
      <sheetName val="ортопедія і травматологія"/>
      <sheetName val="травмпункт"/>
      <sheetName val="мікрохірургія"/>
      <sheetName val="ургентна хірург"/>
      <sheetName val="Центр токсикології"/>
      <sheetName val="інтенсивна терапія"/>
      <sheetName val="анестезіологія"/>
      <sheetName val="прийм хірург та каб епідермоліз"/>
      <sheetName val="оперблок"/>
      <sheetName val="ЛОР"/>
      <sheetName val="офтальмологія"/>
      <sheetName val="дитяча гінекологія"/>
      <sheetName val="центр неонатології"/>
      <sheetName val="2 недоношене"/>
      <sheetName val="хірургія новонароджених"/>
      <sheetName val="інтенс терап новонародж"/>
      <sheetName val="Бригада"/>
      <sheetName val="Центр ДОГ і ТКМ"/>
      <sheetName val="інтенс хіміотерапії"/>
      <sheetName val="хіміотер онкогемат за на 01.04 "/>
      <sheetName val="ТКМ на 01.04"/>
      <sheetName val="Референс-лаборат ДОГ"/>
      <sheetName val="Педіатрія"/>
      <sheetName val="мать-дитя"/>
      <sheetName val="боксоване"/>
      <sheetName val="ВІЛ СНІД"/>
      <sheetName val="ендокринологія"/>
      <sheetName val="неврологія"/>
      <sheetName val="ВВЛ стаціонар"/>
      <sheetName val="МГЦ та лабораторія"/>
      <sheetName val="КДЛ"/>
      <sheetName val="патанатомія"/>
      <sheetName val="трансфузіологія"/>
      <sheetName val="ЦСВ стац"/>
      <sheetName val="Центр Радіологія"/>
      <sheetName val="діагностика стаціонару"/>
      <sheetName val="Центр медико-психолог допомоги"/>
      <sheetName val="ЦМЗ"/>
      <sheetName val="Звед стац 01.05.14 розгорн"/>
      <sheetName val="Звед стац 01.05.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77">
          <cell r="C77">
            <v>1</v>
          </cell>
        </row>
      </sheetData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71"/>
  <sheetViews>
    <sheetView topLeftCell="A25" zoomScaleSheetLayoutView="100" workbookViewId="0">
      <selection activeCell="D59" sqref="D59"/>
    </sheetView>
  </sheetViews>
  <sheetFormatPr defaultRowHeight="15"/>
  <cols>
    <col min="1" max="1" width="10.42578125" style="1" bestFit="1" customWidth="1"/>
    <col min="2" max="3" width="9.140625" style="1"/>
    <col min="4" max="4" width="37.42578125" style="1" customWidth="1"/>
    <col min="5" max="5" width="11.42578125" style="1" customWidth="1"/>
    <col min="6" max="6" width="16.85546875" style="1" customWidth="1"/>
    <col min="7" max="7" width="10.5703125" style="4" customWidth="1"/>
    <col min="8" max="8" width="7.5703125" style="4" customWidth="1"/>
    <col min="9" max="9" width="15.140625" style="1" bestFit="1" customWidth="1"/>
    <col min="10" max="10" width="18.42578125" style="1" customWidth="1"/>
    <col min="11" max="11" width="15" style="1" customWidth="1"/>
    <col min="12" max="12" width="17.85546875" style="1" customWidth="1"/>
    <col min="13" max="16384" width="9.140625" style="1"/>
  </cols>
  <sheetData>
    <row r="1" spans="1:8" ht="33" customHeight="1">
      <c r="E1" s="46"/>
      <c r="F1" s="440" t="s">
        <v>157</v>
      </c>
      <c r="G1" s="440"/>
      <c r="H1" s="440"/>
    </row>
    <row r="2" spans="1:8" ht="18.75">
      <c r="E2" s="47"/>
      <c r="F2" s="441" t="s">
        <v>0</v>
      </c>
      <c r="G2" s="441"/>
      <c r="H2" s="441"/>
    </row>
    <row r="3" spans="1:8" ht="18.75" customHeight="1">
      <c r="E3" s="385"/>
      <c r="F3" s="442"/>
      <c r="G3" s="442"/>
      <c r="H3" s="442"/>
    </row>
    <row r="4" spans="1:8" ht="15" customHeight="1">
      <c r="E4" s="385"/>
      <c r="F4" s="443" t="s">
        <v>1</v>
      </c>
      <c r="G4" s="443"/>
      <c r="H4" s="443"/>
    </row>
    <row r="5" spans="1:8" ht="12" customHeight="1">
      <c r="E5" s="385"/>
      <c r="F5" s="444"/>
      <c r="G5" s="444"/>
      <c r="H5" s="444"/>
    </row>
    <row r="6" spans="1:8" ht="24.75" customHeight="1">
      <c r="E6" s="385"/>
      <c r="F6" s="445" t="s">
        <v>158</v>
      </c>
      <c r="G6" s="445"/>
      <c r="H6" s="445"/>
    </row>
    <row r="7" spans="1:8" ht="23.25" customHeight="1">
      <c r="E7" s="385"/>
      <c r="F7" s="446" t="s">
        <v>2</v>
      </c>
      <c r="G7" s="446"/>
      <c r="H7" s="446"/>
    </row>
    <row r="8" spans="1:8">
      <c r="E8" s="385"/>
      <c r="F8" s="446"/>
      <c r="G8" s="446"/>
      <c r="H8" s="446"/>
    </row>
    <row r="9" spans="1:8" ht="17.25" customHeight="1">
      <c r="A9" s="447" t="s">
        <v>3</v>
      </c>
      <c r="B9" s="447"/>
      <c r="C9" s="447"/>
      <c r="D9" s="447"/>
      <c r="E9" s="447"/>
      <c r="F9" s="447"/>
      <c r="G9" s="447"/>
      <c r="H9" s="447"/>
    </row>
    <row r="10" spans="1:8" ht="17.25" customHeight="1">
      <c r="A10" s="447" t="s">
        <v>4</v>
      </c>
      <c r="B10" s="447"/>
      <c r="C10" s="447"/>
      <c r="D10" s="447"/>
      <c r="E10" s="447"/>
      <c r="F10" s="447"/>
      <c r="G10" s="447"/>
      <c r="H10" s="447"/>
    </row>
    <row r="11" spans="1:8" ht="18" customHeight="1">
      <c r="A11" s="447" t="s">
        <v>159</v>
      </c>
      <c r="B11" s="447"/>
      <c r="C11" s="447"/>
      <c r="D11" s="447"/>
      <c r="E11" s="447"/>
      <c r="F11" s="447"/>
      <c r="G11" s="447"/>
      <c r="H11" s="447"/>
    </row>
    <row r="12" spans="1:8" ht="12.75" customHeight="1">
      <c r="G12" s="439" t="s">
        <v>160</v>
      </c>
      <c r="H12" s="439"/>
    </row>
    <row r="13" spans="1:8" ht="15" customHeight="1">
      <c r="G13" s="439" t="s">
        <v>161</v>
      </c>
      <c r="H13" s="439"/>
    </row>
    <row r="14" spans="1:8" ht="14.25" customHeight="1">
      <c r="A14" s="450" t="s">
        <v>5</v>
      </c>
      <c r="B14" s="450"/>
      <c r="C14" s="450"/>
      <c r="D14" s="450"/>
      <c r="E14" s="450"/>
      <c r="F14" s="450"/>
      <c r="G14" s="450"/>
      <c r="H14" s="450"/>
    </row>
    <row r="15" spans="1:8" ht="24.75" customHeight="1">
      <c r="A15" s="451" t="s">
        <v>437</v>
      </c>
      <c r="B15" s="451"/>
      <c r="C15" s="451"/>
      <c r="D15" s="451"/>
      <c r="E15" s="451"/>
      <c r="F15" s="451"/>
      <c r="G15" s="451"/>
      <c r="H15" s="451"/>
    </row>
    <row r="16" spans="1:8" ht="13.5" customHeight="1">
      <c r="A16" s="451" t="s">
        <v>6</v>
      </c>
      <c r="B16" s="451"/>
      <c r="C16" s="451"/>
      <c r="D16" s="451"/>
      <c r="E16" s="451"/>
      <c r="F16" s="451"/>
      <c r="G16" s="451"/>
      <c r="H16" s="451"/>
    </row>
    <row r="17" spans="1:11" ht="39" customHeight="1">
      <c r="A17" s="452" t="s">
        <v>438</v>
      </c>
      <c r="B17" s="452"/>
      <c r="C17" s="452"/>
      <c r="D17" s="452"/>
      <c r="E17" s="452"/>
      <c r="F17" s="452"/>
      <c r="G17" s="452"/>
      <c r="H17" s="452"/>
    </row>
    <row r="18" spans="1:11" ht="32.25" customHeight="1">
      <c r="A18" s="451" t="s">
        <v>7</v>
      </c>
      <c r="B18" s="451"/>
      <c r="C18" s="451"/>
      <c r="D18" s="451"/>
      <c r="E18" s="451"/>
      <c r="F18" s="451"/>
      <c r="G18" s="451"/>
      <c r="H18" s="451"/>
    </row>
    <row r="19" spans="1:11" s="3" customFormat="1" ht="27" customHeight="1">
      <c r="A19" s="453" t="s">
        <v>445</v>
      </c>
      <c r="B19" s="453"/>
      <c r="C19" s="453"/>
      <c r="D19" s="453"/>
      <c r="E19" s="453"/>
      <c r="F19" s="453"/>
      <c r="G19" s="453"/>
      <c r="H19" s="453"/>
    </row>
    <row r="20" spans="1:11" ht="17.25" customHeight="1" thickBot="1">
      <c r="H20" s="5" t="s">
        <v>8</v>
      </c>
    </row>
    <row r="21" spans="1:11" s="6" customFormat="1" ht="15.75">
      <c r="A21" s="454" t="s">
        <v>9</v>
      </c>
      <c r="B21" s="456" t="s">
        <v>10</v>
      </c>
      <c r="C21" s="456"/>
      <c r="D21" s="456"/>
      <c r="E21" s="458" t="s">
        <v>11</v>
      </c>
      <c r="F21" s="458"/>
      <c r="G21" s="458"/>
      <c r="H21" s="459"/>
    </row>
    <row r="22" spans="1:11" s="6" customFormat="1" ht="28.5">
      <c r="A22" s="455"/>
      <c r="B22" s="457"/>
      <c r="C22" s="457"/>
      <c r="D22" s="457"/>
      <c r="E22" s="7" t="s">
        <v>12</v>
      </c>
      <c r="F22" s="7" t="s">
        <v>13</v>
      </c>
      <c r="G22" s="460" t="s">
        <v>14</v>
      </c>
      <c r="H22" s="461"/>
    </row>
    <row r="23" spans="1:11" s="10" customFormat="1" ht="12.75" customHeight="1" thickBot="1">
      <c r="A23" s="8" t="s">
        <v>15</v>
      </c>
      <c r="B23" s="448" t="s">
        <v>16</v>
      </c>
      <c r="C23" s="448"/>
      <c r="D23" s="448"/>
      <c r="E23" s="386" t="s">
        <v>17</v>
      </c>
      <c r="F23" s="386" t="s">
        <v>18</v>
      </c>
      <c r="G23" s="448" t="s">
        <v>19</v>
      </c>
      <c r="H23" s="449"/>
    </row>
    <row r="24" spans="1:11" s="13" customFormat="1" ht="15" customHeight="1">
      <c r="A24" s="11"/>
      <c r="B24" s="462" t="s">
        <v>20</v>
      </c>
      <c r="C24" s="462"/>
      <c r="D24" s="462"/>
      <c r="E24" s="12" t="s">
        <v>21</v>
      </c>
      <c r="F24" s="390">
        <f>F27</f>
        <v>3107408.41</v>
      </c>
      <c r="G24" s="463">
        <f t="shared" ref="G24" si="0">F24</f>
        <v>3107408.41</v>
      </c>
      <c r="H24" s="464"/>
      <c r="J24" s="14"/>
    </row>
    <row r="25" spans="1:11" s="13" customFormat="1" ht="15.75">
      <c r="A25" s="15"/>
      <c r="B25" s="465" t="s">
        <v>22</v>
      </c>
      <c r="C25" s="465"/>
      <c r="D25" s="465"/>
      <c r="E25" s="16" t="s">
        <v>21</v>
      </c>
      <c r="F25" s="392"/>
      <c r="G25" s="466"/>
      <c r="H25" s="467"/>
      <c r="J25" s="14"/>
    </row>
    <row r="26" spans="1:11" s="17" customFormat="1" ht="15.75">
      <c r="A26" s="15"/>
      <c r="B26" s="465" t="s">
        <v>23</v>
      </c>
      <c r="C26" s="465"/>
      <c r="D26" s="465"/>
      <c r="E26" s="16" t="s">
        <v>21</v>
      </c>
      <c r="F26" s="404"/>
      <c r="G26" s="468"/>
      <c r="H26" s="469"/>
    </row>
    <row r="27" spans="1:11" s="17" customFormat="1" ht="32.25" customHeight="1">
      <c r="A27" s="387">
        <v>25010000</v>
      </c>
      <c r="B27" s="470" t="s">
        <v>446</v>
      </c>
      <c r="C27" s="471"/>
      <c r="D27" s="472"/>
      <c r="E27" s="16" t="s">
        <v>21</v>
      </c>
      <c r="F27" s="405">
        <f>F29+F28</f>
        <v>3107408.41</v>
      </c>
      <c r="G27" s="473">
        <f>G28+G29</f>
        <v>3107408.41</v>
      </c>
      <c r="H27" s="474"/>
    </row>
    <row r="28" spans="1:11" s="409" customFormat="1" ht="24.75" customHeight="1">
      <c r="A28" s="406"/>
      <c r="B28" s="504" t="s">
        <v>448</v>
      </c>
      <c r="C28" s="505"/>
      <c r="D28" s="506"/>
      <c r="E28" s="407" t="s">
        <v>21</v>
      </c>
      <c r="F28" s="408">
        <v>349423.72</v>
      </c>
      <c r="G28" s="507">
        <f>F28</f>
        <v>349423.72</v>
      </c>
      <c r="H28" s="508"/>
    </row>
    <row r="29" spans="1:11" s="17" customFormat="1" ht="29.25" customHeight="1">
      <c r="A29" s="387">
        <v>25010100</v>
      </c>
      <c r="B29" s="475" t="s">
        <v>447</v>
      </c>
      <c r="C29" s="475"/>
      <c r="D29" s="475"/>
      <c r="E29" s="16" t="s">
        <v>21</v>
      </c>
      <c r="F29" s="410">
        <v>2757984.69</v>
      </c>
      <c r="G29" s="476">
        <f>F29</f>
        <v>2757984.69</v>
      </c>
      <c r="H29" s="477"/>
    </row>
    <row r="30" spans="1:11" s="13" customFormat="1" ht="30" customHeight="1">
      <c r="A30" s="15"/>
      <c r="B30" s="465" t="s">
        <v>24</v>
      </c>
      <c r="C30" s="465"/>
      <c r="D30" s="465"/>
      <c r="E30" s="16" t="s">
        <v>21</v>
      </c>
      <c r="F30" s="396"/>
      <c r="G30" s="478"/>
      <c r="H30" s="479"/>
    </row>
    <row r="31" spans="1:11" s="17" customFormat="1" ht="42.75" customHeight="1">
      <c r="A31" s="20"/>
      <c r="B31" s="480" t="s">
        <v>25</v>
      </c>
      <c r="C31" s="480"/>
      <c r="D31" s="480"/>
      <c r="E31" s="19" t="s">
        <v>21</v>
      </c>
      <c r="F31" s="397"/>
      <c r="G31" s="478"/>
      <c r="H31" s="479"/>
    </row>
    <row r="32" spans="1:11" s="13" customFormat="1" ht="15.75">
      <c r="A32" s="21"/>
      <c r="B32" s="481" t="s">
        <v>26</v>
      </c>
      <c r="C32" s="481"/>
      <c r="D32" s="481"/>
      <c r="E32" s="19" t="s">
        <v>21</v>
      </c>
      <c r="F32" s="49">
        <f>F35+F50</f>
        <v>2460416.3000000003</v>
      </c>
      <c r="G32" s="482">
        <f t="shared" ref="G32" si="1">F32</f>
        <v>2460416.3000000003</v>
      </c>
      <c r="H32" s="483"/>
      <c r="I32" s="14"/>
      <c r="J32" s="14"/>
      <c r="K32" s="14"/>
    </row>
    <row r="33" spans="1:12" s="17" customFormat="1" ht="12.75" customHeight="1">
      <c r="A33" s="20"/>
      <c r="B33" s="465" t="s">
        <v>22</v>
      </c>
      <c r="C33" s="465"/>
      <c r="D33" s="465"/>
      <c r="E33" s="19" t="s">
        <v>21</v>
      </c>
      <c r="F33" s="48"/>
      <c r="G33" s="484"/>
      <c r="H33" s="485"/>
    </row>
    <row r="34" spans="1:12" s="17" customFormat="1" ht="27" customHeight="1">
      <c r="A34" s="20"/>
      <c r="B34" s="465" t="s">
        <v>27</v>
      </c>
      <c r="C34" s="465"/>
      <c r="D34" s="465"/>
      <c r="E34" s="19" t="s">
        <v>21</v>
      </c>
      <c r="F34" s="48"/>
      <c r="G34" s="484"/>
      <c r="H34" s="485"/>
    </row>
    <row r="35" spans="1:12" s="17" customFormat="1" ht="15.75">
      <c r="A35" s="387">
        <v>2000</v>
      </c>
      <c r="B35" s="481" t="s">
        <v>28</v>
      </c>
      <c r="C35" s="481"/>
      <c r="D35" s="481"/>
      <c r="E35" s="19" t="s">
        <v>21</v>
      </c>
      <c r="F35" s="49">
        <f>F40</f>
        <v>2460416.3000000003</v>
      </c>
      <c r="G35" s="486">
        <f t="shared" ref="G35:G39" si="2">F35</f>
        <v>2460416.3000000003</v>
      </c>
      <c r="H35" s="487"/>
      <c r="I35" s="22"/>
    </row>
    <row r="36" spans="1:12" s="17" customFormat="1" ht="15.75" hidden="1">
      <c r="A36" s="387">
        <v>2100</v>
      </c>
      <c r="B36" s="481" t="s">
        <v>72</v>
      </c>
      <c r="C36" s="481"/>
      <c r="D36" s="481"/>
      <c r="E36" s="19" t="s">
        <v>21</v>
      </c>
      <c r="F36" s="49">
        <f>F37+F39</f>
        <v>0</v>
      </c>
      <c r="G36" s="486">
        <f t="shared" si="2"/>
        <v>0</v>
      </c>
      <c r="H36" s="487"/>
      <c r="I36" s="22"/>
    </row>
    <row r="37" spans="1:12" s="17" customFormat="1" ht="15.75" hidden="1">
      <c r="A37" s="387">
        <v>2110</v>
      </c>
      <c r="B37" s="481" t="s">
        <v>333</v>
      </c>
      <c r="C37" s="481"/>
      <c r="D37" s="481"/>
      <c r="E37" s="19" t="s">
        <v>21</v>
      </c>
      <c r="F37" s="49">
        <f>F38+F39</f>
        <v>0</v>
      </c>
      <c r="G37" s="486">
        <f t="shared" si="2"/>
        <v>0</v>
      </c>
      <c r="H37" s="487"/>
      <c r="I37" s="22"/>
    </row>
    <row r="38" spans="1:12" s="17" customFormat="1" ht="15.75" hidden="1">
      <c r="A38" s="23">
        <v>2111</v>
      </c>
      <c r="B38" s="488" t="s">
        <v>334</v>
      </c>
      <c r="C38" s="488"/>
      <c r="D38" s="488"/>
      <c r="E38" s="19" t="s">
        <v>21</v>
      </c>
      <c r="F38" s="49"/>
      <c r="G38" s="486">
        <f t="shared" si="2"/>
        <v>0</v>
      </c>
      <c r="H38" s="487"/>
      <c r="I38" s="22"/>
    </row>
    <row r="39" spans="1:12" s="17" customFormat="1" ht="15.75" hidden="1">
      <c r="A39" s="387">
        <v>2120</v>
      </c>
      <c r="B39" s="481" t="s">
        <v>335</v>
      </c>
      <c r="C39" s="481"/>
      <c r="D39" s="481"/>
      <c r="E39" s="19" t="s">
        <v>21</v>
      </c>
      <c r="F39" s="49"/>
      <c r="G39" s="486">
        <f t="shared" si="2"/>
        <v>0</v>
      </c>
      <c r="H39" s="487"/>
      <c r="I39" s="22"/>
    </row>
    <row r="40" spans="1:12" s="17" customFormat="1" ht="15.75">
      <c r="A40" s="387">
        <v>2200</v>
      </c>
      <c r="B40" s="481" t="s">
        <v>29</v>
      </c>
      <c r="C40" s="481"/>
      <c r="D40" s="481"/>
      <c r="E40" s="19" t="s">
        <v>21</v>
      </c>
      <c r="F40" s="49">
        <f>F41+F42+F43+F44+F45</f>
        <v>2460416.3000000003</v>
      </c>
      <c r="G40" s="486">
        <f>F40</f>
        <v>2460416.3000000003</v>
      </c>
      <c r="H40" s="487"/>
      <c r="I40" s="22"/>
      <c r="J40" s="22"/>
      <c r="K40" s="22"/>
    </row>
    <row r="41" spans="1:12" s="17" customFormat="1" ht="15.75">
      <c r="A41" s="23">
        <v>2210</v>
      </c>
      <c r="B41" s="488" t="s">
        <v>30</v>
      </c>
      <c r="C41" s="488"/>
      <c r="D41" s="488"/>
      <c r="E41" s="19" t="s">
        <v>21</v>
      </c>
      <c r="F41" s="50">
        <f>'КЕКВ 2210'!E41*1000</f>
        <v>126137.32000000004</v>
      </c>
      <c r="G41" s="484">
        <f t="shared" ref="G41:G42" si="3">F41</f>
        <v>126137.32000000004</v>
      </c>
      <c r="H41" s="485"/>
      <c r="J41" s="22"/>
    </row>
    <row r="42" spans="1:12" s="17" customFormat="1" ht="15.75">
      <c r="A42" s="23">
        <v>2220</v>
      </c>
      <c r="B42" s="488" t="s">
        <v>336</v>
      </c>
      <c r="C42" s="488"/>
      <c r="D42" s="488"/>
      <c r="E42" s="19"/>
      <c r="F42" s="50">
        <f>'2220'!H18*1000</f>
        <v>899681.3</v>
      </c>
      <c r="G42" s="484">
        <f t="shared" si="3"/>
        <v>899681.3</v>
      </c>
      <c r="H42" s="485"/>
      <c r="J42" s="22"/>
    </row>
    <row r="43" spans="1:12" s="17" customFormat="1" ht="15.75">
      <c r="A43" s="24">
        <v>2230</v>
      </c>
      <c r="B43" s="489" t="s">
        <v>83</v>
      </c>
      <c r="C43" s="490"/>
      <c r="D43" s="491"/>
      <c r="E43" s="19" t="s">
        <v>21</v>
      </c>
      <c r="F43" s="50">
        <f>'КЕКВ 2230'!E24*1000</f>
        <v>148599</v>
      </c>
      <c r="G43" s="492">
        <f>F43</f>
        <v>148599</v>
      </c>
      <c r="H43" s="493"/>
    </row>
    <row r="44" spans="1:12" s="17" customFormat="1" ht="15.75">
      <c r="A44" s="24">
        <v>2240</v>
      </c>
      <c r="B44" s="489" t="s">
        <v>32</v>
      </c>
      <c r="C44" s="490"/>
      <c r="D44" s="491"/>
      <c r="E44" s="19" t="s">
        <v>21</v>
      </c>
      <c r="F44" s="50">
        <f>'2240'!E14*1000</f>
        <v>1282046.03</v>
      </c>
      <c r="G44" s="492">
        <f t="shared" ref="G44:G54" si="4">F44</f>
        <v>1282046.03</v>
      </c>
      <c r="H44" s="493"/>
    </row>
    <row r="45" spans="1:12" s="13" customFormat="1" ht="15.75">
      <c r="A45" s="25">
        <v>2270</v>
      </c>
      <c r="B45" s="494" t="s">
        <v>33</v>
      </c>
      <c r="C45" s="495"/>
      <c r="D45" s="496"/>
      <c r="E45" s="19" t="s">
        <v>21</v>
      </c>
      <c r="F45" s="49">
        <f>F46+F47</f>
        <v>3952.6499999999996</v>
      </c>
      <c r="G45" s="497">
        <f t="shared" si="4"/>
        <v>3952.6499999999996</v>
      </c>
      <c r="H45" s="498"/>
    </row>
    <row r="46" spans="1:12" s="17" customFormat="1" ht="15.75" customHeight="1">
      <c r="A46" s="24">
        <v>2273</v>
      </c>
      <c r="B46" s="489" t="s">
        <v>36</v>
      </c>
      <c r="C46" s="490"/>
      <c r="D46" s="491"/>
      <c r="E46" s="19" t="s">
        <v>21</v>
      </c>
      <c r="F46" s="50">
        <f>' 2270комунал'!D16*1000</f>
        <v>2325.7199999999998</v>
      </c>
      <c r="G46" s="492">
        <f t="shared" si="4"/>
        <v>2325.7199999999998</v>
      </c>
      <c r="H46" s="493"/>
      <c r="I46" s="13"/>
      <c r="J46" s="22"/>
      <c r="L46" s="22"/>
    </row>
    <row r="47" spans="1:12" s="17" customFormat="1" ht="15.75" customHeight="1">
      <c r="A47" s="24">
        <v>2274</v>
      </c>
      <c r="B47" s="489" t="s">
        <v>337</v>
      </c>
      <c r="C47" s="490"/>
      <c r="D47" s="491"/>
      <c r="E47" s="19" t="s">
        <v>21</v>
      </c>
      <c r="F47" s="50">
        <f>' 2270комунал'!D21*1000</f>
        <v>1626.93</v>
      </c>
      <c r="G47" s="492">
        <f t="shared" si="4"/>
        <v>1626.93</v>
      </c>
      <c r="H47" s="493"/>
      <c r="I47" s="13"/>
    </row>
    <row r="48" spans="1:12" s="17" customFormat="1" ht="15.75" hidden="1" customHeight="1">
      <c r="A48" s="24">
        <v>2275</v>
      </c>
      <c r="B48" s="499" t="s">
        <v>37</v>
      </c>
      <c r="C48" s="500"/>
      <c r="D48" s="501"/>
      <c r="E48" s="19" t="s">
        <v>21</v>
      </c>
      <c r="F48" s="50"/>
      <c r="G48" s="497">
        <f t="shared" si="4"/>
        <v>0</v>
      </c>
      <c r="H48" s="498"/>
      <c r="I48" s="13"/>
    </row>
    <row r="49" spans="1:12" s="13" customFormat="1" ht="15.75" hidden="1" customHeight="1">
      <c r="A49" s="25">
        <v>2800</v>
      </c>
      <c r="B49" s="494" t="s">
        <v>38</v>
      </c>
      <c r="C49" s="495"/>
      <c r="D49" s="496"/>
      <c r="E49" s="19" t="s">
        <v>21</v>
      </c>
      <c r="F49" s="49"/>
      <c r="G49" s="497">
        <f t="shared" si="4"/>
        <v>0</v>
      </c>
      <c r="H49" s="498"/>
      <c r="L49" s="14"/>
    </row>
    <row r="50" spans="1:12" s="13" customFormat="1" ht="15.75" hidden="1" customHeight="1">
      <c r="A50" s="25">
        <v>3000</v>
      </c>
      <c r="B50" s="494" t="s">
        <v>39</v>
      </c>
      <c r="C50" s="495"/>
      <c r="D50" s="496"/>
      <c r="E50" s="19" t="s">
        <v>21</v>
      </c>
      <c r="F50" s="51"/>
      <c r="G50" s="497">
        <f t="shared" si="4"/>
        <v>0</v>
      </c>
      <c r="H50" s="498"/>
    </row>
    <row r="51" spans="1:12" s="13" customFormat="1" ht="15.75" hidden="1" customHeight="1">
      <c r="A51" s="25">
        <v>3100</v>
      </c>
      <c r="B51" s="494" t="s">
        <v>40</v>
      </c>
      <c r="C51" s="495"/>
      <c r="D51" s="496"/>
      <c r="E51" s="19" t="s">
        <v>21</v>
      </c>
      <c r="F51" s="51"/>
      <c r="G51" s="497">
        <f t="shared" si="4"/>
        <v>0</v>
      </c>
      <c r="H51" s="498"/>
    </row>
    <row r="52" spans="1:12" s="13" customFormat="1" ht="36" hidden="1" customHeight="1">
      <c r="A52" s="24">
        <v>3110</v>
      </c>
      <c r="B52" s="489" t="s">
        <v>115</v>
      </c>
      <c r="C52" s="490"/>
      <c r="D52" s="491"/>
      <c r="E52" s="19" t="s">
        <v>21</v>
      </c>
      <c r="F52" s="50"/>
      <c r="G52" s="497">
        <f t="shared" si="4"/>
        <v>0</v>
      </c>
      <c r="H52" s="498"/>
      <c r="J52" s="53"/>
    </row>
    <row r="53" spans="1:12" s="13" customFormat="1" ht="15.75" hidden="1" customHeight="1">
      <c r="A53" s="25">
        <v>3140</v>
      </c>
      <c r="B53" s="494" t="s">
        <v>127</v>
      </c>
      <c r="C53" s="495"/>
      <c r="D53" s="496"/>
      <c r="E53" s="19" t="s">
        <v>21</v>
      </c>
      <c r="F53" s="51"/>
      <c r="G53" s="497">
        <f t="shared" si="4"/>
        <v>0</v>
      </c>
      <c r="H53" s="498"/>
    </row>
    <row r="54" spans="1:12" s="17" customFormat="1" ht="15.75" hidden="1" customHeight="1">
      <c r="A54" s="24">
        <v>3142</v>
      </c>
      <c r="B54" s="489" t="s">
        <v>131</v>
      </c>
      <c r="C54" s="490"/>
      <c r="D54" s="491"/>
      <c r="E54" s="19" t="s">
        <v>21</v>
      </c>
      <c r="F54" s="50"/>
      <c r="G54" s="497">
        <f t="shared" si="4"/>
        <v>0</v>
      </c>
      <c r="H54" s="498"/>
      <c r="I54" s="13"/>
    </row>
    <row r="55" spans="1:12" s="17" customFormat="1" ht="33" customHeight="1" thickBot="1">
      <c r="A55" s="26"/>
      <c r="B55" s="509" t="s">
        <v>43</v>
      </c>
      <c r="C55" s="509"/>
      <c r="D55" s="509"/>
      <c r="E55" s="27" t="s">
        <v>21</v>
      </c>
      <c r="F55" s="52"/>
      <c r="G55" s="510"/>
      <c r="H55" s="511"/>
      <c r="I55" s="272"/>
    </row>
    <row r="56" spans="1:12" s="4" customFormat="1" ht="46.5" customHeight="1">
      <c r="A56" s="81" t="s">
        <v>207</v>
      </c>
      <c r="B56" s="81"/>
      <c r="E56" s="512" t="s">
        <v>339</v>
      </c>
      <c r="F56" s="512"/>
      <c r="G56" s="512"/>
      <c r="K56" s="4" t="s">
        <v>205</v>
      </c>
    </row>
    <row r="57" spans="1:12" s="4" customFormat="1" ht="12" customHeight="1"/>
    <row r="58" spans="1:12" s="4" customFormat="1" ht="33.75" customHeight="1">
      <c r="A58" s="54"/>
      <c r="B58" s="55" t="s">
        <v>338</v>
      </c>
      <c r="C58" s="56"/>
      <c r="E58" s="57"/>
      <c r="F58" s="513" t="s">
        <v>209</v>
      </c>
      <c r="G58" s="513"/>
    </row>
    <row r="59" spans="1:12" s="4" customFormat="1" ht="11.25" customHeight="1">
      <c r="A59" s="58" t="s">
        <v>162</v>
      </c>
      <c r="B59" s="514"/>
      <c r="C59" s="514"/>
      <c r="E59" s="58" t="s">
        <v>162</v>
      </c>
    </row>
    <row r="60" spans="1:12" s="4" customFormat="1" ht="11.25" customHeight="1"/>
    <row r="61" spans="1:12" s="59" customFormat="1" ht="23.25" customHeight="1">
      <c r="A61" s="515" t="s">
        <v>442</v>
      </c>
      <c r="B61" s="515"/>
      <c r="C61" s="515"/>
      <c r="E61" s="60"/>
    </row>
    <row r="62" spans="1:12" s="4" customFormat="1" ht="12" customHeight="1">
      <c r="A62" s="28"/>
      <c r="B62" s="28"/>
      <c r="C62" s="28"/>
      <c r="D62" s="30"/>
      <c r="E62" s="30"/>
      <c r="F62" s="30"/>
      <c r="G62" s="30"/>
      <c r="H62" s="29"/>
    </row>
    <row r="63" spans="1:12" s="61" customFormat="1" ht="1.5" customHeight="1">
      <c r="A63" s="502" t="s">
        <v>163</v>
      </c>
      <c r="B63" s="502"/>
      <c r="C63" s="502"/>
      <c r="D63" s="502"/>
      <c r="E63" s="502"/>
      <c r="F63" s="502"/>
      <c r="G63" s="502"/>
      <c r="H63" s="502"/>
    </row>
    <row r="64" spans="1:12" s="61" customFormat="1" ht="13.5" customHeight="1">
      <c r="A64" s="503" t="s">
        <v>45</v>
      </c>
      <c r="B64" s="503"/>
      <c r="C64" s="503"/>
      <c r="D64" s="503"/>
      <c r="E64" s="503"/>
      <c r="F64" s="503"/>
      <c r="G64" s="503"/>
      <c r="H64" s="503"/>
    </row>
    <row r="65" spans="1:8" s="4" customFormat="1" ht="10.5" customHeight="1">
      <c r="A65" s="31"/>
      <c r="B65" s="32"/>
      <c r="C65" s="32"/>
      <c r="D65" s="32"/>
      <c r="E65" s="32"/>
      <c r="F65" s="32"/>
      <c r="G65" s="32"/>
      <c r="H65" s="32"/>
    </row>
    <row r="66" spans="1:8" s="4" customFormat="1">
      <c r="A66" s="33"/>
    </row>
    <row r="67" spans="1:8" s="4" customFormat="1"/>
    <row r="68" spans="1:8" s="4" customFormat="1"/>
    <row r="69" spans="1:8" s="4" customFormat="1"/>
    <row r="70" spans="1:8" s="4" customFormat="1"/>
    <row r="71" spans="1:8" s="4" customFormat="1"/>
  </sheetData>
  <mergeCells count="95">
    <mergeCell ref="A63:H63"/>
    <mergeCell ref="A64:H64"/>
    <mergeCell ref="B28:D28"/>
    <mergeCell ref="G28:H28"/>
    <mergeCell ref="B55:D55"/>
    <mergeCell ref="G55:H55"/>
    <mergeCell ref="E56:G56"/>
    <mergeCell ref="F58:G58"/>
    <mergeCell ref="B59:C59"/>
    <mergeCell ref="A61:C61"/>
    <mergeCell ref="B52:D52"/>
    <mergeCell ref="G52:H52"/>
    <mergeCell ref="B53:D53"/>
    <mergeCell ref="G53:H53"/>
    <mergeCell ref="B54:D54"/>
    <mergeCell ref="G54:H54"/>
    <mergeCell ref="B49:D49"/>
    <mergeCell ref="G49:H49"/>
    <mergeCell ref="B50:D50"/>
    <mergeCell ref="G50:H50"/>
    <mergeCell ref="B51:D51"/>
    <mergeCell ref="G51:H51"/>
    <mergeCell ref="B46:D46"/>
    <mergeCell ref="G46:H46"/>
    <mergeCell ref="B47:D47"/>
    <mergeCell ref="G47:H47"/>
    <mergeCell ref="B48:D48"/>
    <mergeCell ref="G48:H48"/>
    <mergeCell ref="B43:D43"/>
    <mergeCell ref="G43:H43"/>
    <mergeCell ref="B44:D44"/>
    <mergeCell ref="G44:H44"/>
    <mergeCell ref="B45:D45"/>
    <mergeCell ref="G45:H45"/>
    <mergeCell ref="B40:D40"/>
    <mergeCell ref="G40:H40"/>
    <mergeCell ref="B41:D41"/>
    <mergeCell ref="G41:H41"/>
    <mergeCell ref="B42:D42"/>
    <mergeCell ref="G42:H42"/>
    <mergeCell ref="B37:D37"/>
    <mergeCell ref="G37:H37"/>
    <mergeCell ref="B38:D38"/>
    <mergeCell ref="G38:H38"/>
    <mergeCell ref="B39:D39"/>
    <mergeCell ref="G39:H39"/>
    <mergeCell ref="B34:D34"/>
    <mergeCell ref="G34:H34"/>
    <mergeCell ref="B35:D35"/>
    <mergeCell ref="G35:H35"/>
    <mergeCell ref="B36:D36"/>
    <mergeCell ref="G36:H36"/>
    <mergeCell ref="B31:D31"/>
    <mergeCell ref="G31:H31"/>
    <mergeCell ref="B32:D32"/>
    <mergeCell ref="G32:H32"/>
    <mergeCell ref="B33:D33"/>
    <mergeCell ref="G33:H33"/>
    <mergeCell ref="B27:D27"/>
    <mergeCell ref="G27:H27"/>
    <mergeCell ref="B29:D29"/>
    <mergeCell ref="G29:H29"/>
    <mergeCell ref="B30:D30"/>
    <mergeCell ref="G30:H30"/>
    <mergeCell ref="B24:D24"/>
    <mergeCell ref="G24:H24"/>
    <mergeCell ref="B25:D25"/>
    <mergeCell ref="G25:H25"/>
    <mergeCell ref="B26:D26"/>
    <mergeCell ref="G26:H26"/>
    <mergeCell ref="B23:D23"/>
    <mergeCell ref="G23:H23"/>
    <mergeCell ref="G13:H13"/>
    <mergeCell ref="A14:H14"/>
    <mergeCell ref="A15:H15"/>
    <mergeCell ref="A16:H16"/>
    <mergeCell ref="A17:H17"/>
    <mergeCell ref="A18:H18"/>
    <mergeCell ref="A19:H19"/>
    <mergeCell ref="A21:A22"/>
    <mergeCell ref="B21:D22"/>
    <mergeCell ref="E21:H21"/>
    <mergeCell ref="G22:H22"/>
    <mergeCell ref="G12:H12"/>
    <mergeCell ref="F1:H1"/>
    <mergeCell ref="F2:H2"/>
    <mergeCell ref="F3:H3"/>
    <mergeCell ref="F4:H4"/>
    <mergeCell ref="F5:H5"/>
    <mergeCell ref="F6:H6"/>
    <mergeCell ref="F7:H7"/>
    <mergeCell ref="F8:H8"/>
    <mergeCell ref="A9:H9"/>
    <mergeCell ref="A10:H10"/>
    <mergeCell ref="A11:H11"/>
  </mergeCells>
  <pageMargins left="0.5" right="0.18" top="0.22" bottom="0.19" header="0.19" footer="0.2"/>
  <pageSetup paperSize="9" scale="82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P97"/>
  <sheetViews>
    <sheetView topLeftCell="A73" workbookViewId="0">
      <selection activeCell="A101" sqref="A101"/>
    </sheetView>
  </sheetViews>
  <sheetFormatPr defaultRowHeight="15"/>
  <cols>
    <col min="1" max="1" width="39.7109375" style="1" customWidth="1"/>
    <col min="2" max="2" width="5.7109375" style="62" bestFit="1" customWidth="1"/>
    <col min="3" max="3" width="13.28515625" style="359" customWidth="1"/>
    <col min="4" max="4" width="12.7109375" style="359" customWidth="1"/>
    <col min="5" max="5" width="13.140625" style="1" bestFit="1" customWidth="1"/>
    <col min="6" max="6" width="8.28515625" style="1" bestFit="1" customWidth="1"/>
    <col min="7" max="7" width="11.28515625" style="1" bestFit="1" customWidth="1"/>
    <col min="8" max="8" width="8.28515625" style="1" bestFit="1" customWidth="1"/>
    <col min="9" max="9" width="6.42578125" style="6" customWidth="1"/>
    <col min="10" max="10" width="9" style="1" customWidth="1"/>
    <col min="11" max="11" width="8.28515625" style="1" bestFit="1" customWidth="1"/>
    <col min="12" max="12" width="8.28515625" style="1" customWidth="1"/>
    <col min="13" max="13" width="13.140625" style="1" bestFit="1" customWidth="1"/>
    <col min="14" max="14" width="5" style="1" customWidth="1"/>
    <col min="15" max="15" width="4.85546875" style="1" customWidth="1"/>
    <col min="16" max="256" width="9.140625" style="1"/>
    <col min="257" max="257" width="39.7109375" style="1" customWidth="1"/>
    <col min="258" max="258" width="5.7109375" style="1" bestFit="1" customWidth="1"/>
    <col min="259" max="259" width="11.140625" style="1" customWidth="1"/>
    <col min="260" max="260" width="9.140625" style="1" customWidth="1"/>
    <col min="261" max="261" width="9.85546875" style="1" bestFit="1" customWidth="1"/>
    <col min="262" max="264" width="8.28515625" style="1" bestFit="1" customWidth="1"/>
    <col min="265" max="265" width="8.7109375" style="1" customWidth="1"/>
    <col min="266" max="266" width="11.42578125" style="1" bestFit="1" customWidth="1"/>
    <col min="267" max="267" width="8.28515625" style="1" bestFit="1" customWidth="1"/>
    <col min="268" max="268" width="8.28515625" style="1" customWidth="1"/>
    <col min="269" max="269" width="9.5703125" style="1" customWidth="1"/>
    <col min="270" max="270" width="6.85546875" style="1" customWidth="1"/>
    <col min="271" max="271" width="6.7109375" style="1" bestFit="1" customWidth="1"/>
    <col min="272" max="512" width="9.140625" style="1"/>
    <col min="513" max="513" width="39.7109375" style="1" customWidth="1"/>
    <col min="514" max="514" width="5.7109375" style="1" bestFit="1" customWidth="1"/>
    <col min="515" max="515" width="11.140625" style="1" customWidth="1"/>
    <col min="516" max="516" width="9.140625" style="1" customWidth="1"/>
    <col min="517" max="517" width="9.85546875" style="1" bestFit="1" customWidth="1"/>
    <col min="518" max="520" width="8.28515625" style="1" bestFit="1" customWidth="1"/>
    <col min="521" max="521" width="8.7109375" style="1" customWidth="1"/>
    <col min="522" max="522" width="11.42578125" style="1" bestFit="1" customWidth="1"/>
    <col min="523" max="523" width="8.28515625" style="1" bestFit="1" customWidth="1"/>
    <col min="524" max="524" width="8.28515625" style="1" customWidth="1"/>
    <col min="525" max="525" width="9.5703125" style="1" customWidth="1"/>
    <col min="526" max="526" width="6.85546875" style="1" customWidth="1"/>
    <col min="527" max="527" width="6.7109375" style="1" bestFit="1" customWidth="1"/>
    <col min="528" max="768" width="9.140625" style="1"/>
    <col min="769" max="769" width="39.7109375" style="1" customWidth="1"/>
    <col min="770" max="770" width="5.7109375" style="1" bestFit="1" customWidth="1"/>
    <col min="771" max="771" width="11.140625" style="1" customWidth="1"/>
    <col min="772" max="772" width="9.140625" style="1" customWidth="1"/>
    <col min="773" max="773" width="9.85546875" style="1" bestFit="1" customWidth="1"/>
    <col min="774" max="776" width="8.28515625" style="1" bestFit="1" customWidth="1"/>
    <col min="777" max="777" width="8.7109375" style="1" customWidth="1"/>
    <col min="778" max="778" width="11.42578125" style="1" bestFit="1" customWidth="1"/>
    <col min="779" max="779" width="8.28515625" style="1" bestFit="1" customWidth="1"/>
    <col min="780" max="780" width="8.28515625" style="1" customWidth="1"/>
    <col min="781" max="781" width="9.5703125" style="1" customWidth="1"/>
    <col min="782" max="782" width="6.85546875" style="1" customWidth="1"/>
    <col min="783" max="783" width="6.7109375" style="1" bestFit="1" customWidth="1"/>
    <col min="784" max="1024" width="9.140625" style="1"/>
    <col min="1025" max="1025" width="39.7109375" style="1" customWidth="1"/>
    <col min="1026" max="1026" width="5.7109375" style="1" bestFit="1" customWidth="1"/>
    <col min="1027" max="1027" width="11.140625" style="1" customWidth="1"/>
    <col min="1028" max="1028" width="9.140625" style="1" customWidth="1"/>
    <col min="1029" max="1029" width="9.85546875" style="1" bestFit="1" customWidth="1"/>
    <col min="1030" max="1032" width="8.28515625" style="1" bestFit="1" customWidth="1"/>
    <col min="1033" max="1033" width="8.7109375" style="1" customWidth="1"/>
    <col min="1034" max="1034" width="11.42578125" style="1" bestFit="1" customWidth="1"/>
    <col min="1035" max="1035" width="8.28515625" style="1" bestFit="1" customWidth="1"/>
    <col min="1036" max="1036" width="8.28515625" style="1" customWidth="1"/>
    <col min="1037" max="1037" width="9.5703125" style="1" customWidth="1"/>
    <col min="1038" max="1038" width="6.85546875" style="1" customWidth="1"/>
    <col min="1039" max="1039" width="6.7109375" style="1" bestFit="1" customWidth="1"/>
    <col min="1040" max="1280" width="9.140625" style="1"/>
    <col min="1281" max="1281" width="39.7109375" style="1" customWidth="1"/>
    <col min="1282" max="1282" width="5.7109375" style="1" bestFit="1" customWidth="1"/>
    <col min="1283" max="1283" width="11.140625" style="1" customWidth="1"/>
    <col min="1284" max="1284" width="9.140625" style="1" customWidth="1"/>
    <col min="1285" max="1285" width="9.85546875" style="1" bestFit="1" customWidth="1"/>
    <col min="1286" max="1288" width="8.28515625" style="1" bestFit="1" customWidth="1"/>
    <col min="1289" max="1289" width="8.7109375" style="1" customWidth="1"/>
    <col min="1290" max="1290" width="11.42578125" style="1" bestFit="1" customWidth="1"/>
    <col min="1291" max="1291" width="8.28515625" style="1" bestFit="1" customWidth="1"/>
    <col min="1292" max="1292" width="8.28515625" style="1" customWidth="1"/>
    <col min="1293" max="1293" width="9.5703125" style="1" customWidth="1"/>
    <col min="1294" max="1294" width="6.85546875" style="1" customWidth="1"/>
    <col min="1295" max="1295" width="6.7109375" style="1" bestFit="1" customWidth="1"/>
    <col min="1296" max="1536" width="9.140625" style="1"/>
    <col min="1537" max="1537" width="39.7109375" style="1" customWidth="1"/>
    <col min="1538" max="1538" width="5.7109375" style="1" bestFit="1" customWidth="1"/>
    <col min="1539" max="1539" width="11.140625" style="1" customWidth="1"/>
    <col min="1540" max="1540" width="9.140625" style="1" customWidth="1"/>
    <col min="1541" max="1541" width="9.85546875" style="1" bestFit="1" customWidth="1"/>
    <col min="1542" max="1544" width="8.28515625" style="1" bestFit="1" customWidth="1"/>
    <col min="1545" max="1545" width="8.7109375" style="1" customWidth="1"/>
    <col min="1546" max="1546" width="11.42578125" style="1" bestFit="1" customWidth="1"/>
    <col min="1547" max="1547" width="8.28515625" style="1" bestFit="1" customWidth="1"/>
    <col min="1548" max="1548" width="8.28515625" style="1" customWidth="1"/>
    <col min="1549" max="1549" width="9.5703125" style="1" customWidth="1"/>
    <col min="1550" max="1550" width="6.85546875" style="1" customWidth="1"/>
    <col min="1551" max="1551" width="6.7109375" style="1" bestFit="1" customWidth="1"/>
    <col min="1552" max="1792" width="9.140625" style="1"/>
    <col min="1793" max="1793" width="39.7109375" style="1" customWidth="1"/>
    <col min="1794" max="1794" width="5.7109375" style="1" bestFit="1" customWidth="1"/>
    <col min="1795" max="1795" width="11.140625" style="1" customWidth="1"/>
    <col min="1796" max="1796" width="9.140625" style="1" customWidth="1"/>
    <col min="1797" max="1797" width="9.85546875" style="1" bestFit="1" customWidth="1"/>
    <col min="1798" max="1800" width="8.28515625" style="1" bestFit="1" customWidth="1"/>
    <col min="1801" max="1801" width="8.7109375" style="1" customWidth="1"/>
    <col min="1802" max="1802" width="11.42578125" style="1" bestFit="1" customWidth="1"/>
    <col min="1803" max="1803" width="8.28515625" style="1" bestFit="1" customWidth="1"/>
    <col min="1804" max="1804" width="8.28515625" style="1" customWidth="1"/>
    <col min="1805" max="1805" width="9.5703125" style="1" customWidth="1"/>
    <col min="1806" max="1806" width="6.85546875" style="1" customWidth="1"/>
    <col min="1807" max="1807" width="6.7109375" style="1" bestFit="1" customWidth="1"/>
    <col min="1808" max="2048" width="9.140625" style="1"/>
    <col min="2049" max="2049" width="39.7109375" style="1" customWidth="1"/>
    <col min="2050" max="2050" width="5.7109375" style="1" bestFit="1" customWidth="1"/>
    <col min="2051" max="2051" width="11.140625" style="1" customWidth="1"/>
    <col min="2052" max="2052" width="9.140625" style="1" customWidth="1"/>
    <col min="2053" max="2053" width="9.85546875" style="1" bestFit="1" customWidth="1"/>
    <col min="2054" max="2056" width="8.28515625" style="1" bestFit="1" customWidth="1"/>
    <col min="2057" max="2057" width="8.7109375" style="1" customWidth="1"/>
    <col min="2058" max="2058" width="11.42578125" style="1" bestFit="1" customWidth="1"/>
    <col min="2059" max="2059" width="8.28515625" style="1" bestFit="1" customWidth="1"/>
    <col min="2060" max="2060" width="8.28515625" style="1" customWidth="1"/>
    <col min="2061" max="2061" width="9.5703125" style="1" customWidth="1"/>
    <col min="2062" max="2062" width="6.85546875" style="1" customWidth="1"/>
    <col min="2063" max="2063" width="6.7109375" style="1" bestFit="1" customWidth="1"/>
    <col min="2064" max="2304" width="9.140625" style="1"/>
    <col min="2305" max="2305" width="39.7109375" style="1" customWidth="1"/>
    <col min="2306" max="2306" width="5.7109375" style="1" bestFit="1" customWidth="1"/>
    <col min="2307" max="2307" width="11.140625" style="1" customWidth="1"/>
    <col min="2308" max="2308" width="9.140625" style="1" customWidth="1"/>
    <col min="2309" max="2309" width="9.85546875" style="1" bestFit="1" customWidth="1"/>
    <col min="2310" max="2312" width="8.28515625" style="1" bestFit="1" customWidth="1"/>
    <col min="2313" max="2313" width="8.7109375" style="1" customWidth="1"/>
    <col min="2314" max="2314" width="11.42578125" style="1" bestFit="1" customWidth="1"/>
    <col min="2315" max="2315" width="8.28515625" style="1" bestFit="1" customWidth="1"/>
    <col min="2316" max="2316" width="8.28515625" style="1" customWidth="1"/>
    <col min="2317" max="2317" width="9.5703125" style="1" customWidth="1"/>
    <col min="2318" max="2318" width="6.85546875" style="1" customWidth="1"/>
    <col min="2319" max="2319" width="6.7109375" style="1" bestFit="1" customWidth="1"/>
    <col min="2320" max="2560" width="9.140625" style="1"/>
    <col min="2561" max="2561" width="39.7109375" style="1" customWidth="1"/>
    <col min="2562" max="2562" width="5.7109375" style="1" bestFit="1" customWidth="1"/>
    <col min="2563" max="2563" width="11.140625" style="1" customWidth="1"/>
    <col min="2564" max="2564" width="9.140625" style="1" customWidth="1"/>
    <col min="2565" max="2565" width="9.85546875" style="1" bestFit="1" customWidth="1"/>
    <col min="2566" max="2568" width="8.28515625" style="1" bestFit="1" customWidth="1"/>
    <col min="2569" max="2569" width="8.7109375" style="1" customWidth="1"/>
    <col min="2570" max="2570" width="11.42578125" style="1" bestFit="1" customWidth="1"/>
    <col min="2571" max="2571" width="8.28515625" style="1" bestFit="1" customWidth="1"/>
    <col min="2572" max="2572" width="8.28515625" style="1" customWidth="1"/>
    <col min="2573" max="2573" width="9.5703125" style="1" customWidth="1"/>
    <col min="2574" max="2574" width="6.85546875" style="1" customWidth="1"/>
    <col min="2575" max="2575" width="6.7109375" style="1" bestFit="1" customWidth="1"/>
    <col min="2576" max="2816" width="9.140625" style="1"/>
    <col min="2817" max="2817" width="39.7109375" style="1" customWidth="1"/>
    <col min="2818" max="2818" width="5.7109375" style="1" bestFit="1" customWidth="1"/>
    <col min="2819" max="2819" width="11.140625" style="1" customWidth="1"/>
    <col min="2820" max="2820" width="9.140625" style="1" customWidth="1"/>
    <col min="2821" max="2821" width="9.85546875" style="1" bestFit="1" customWidth="1"/>
    <col min="2822" max="2824" width="8.28515625" style="1" bestFit="1" customWidth="1"/>
    <col min="2825" max="2825" width="8.7109375" style="1" customWidth="1"/>
    <col min="2826" max="2826" width="11.42578125" style="1" bestFit="1" customWidth="1"/>
    <col min="2827" max="2827" width="8.28515625" style="1" bestFit="1" customWidth="1"/>
    <col min="2828" max="2828" width="8.28515625" style="1" customWidth="1"/>
    <col min="2829" max="2829" width="9.5703125" style="1" customWidth="1"/>
    <col min="2830" max="2830" width="6.85546875" style="1" customWidth="1"/>
    <col min="2831" max="2831" width="6.7109375" style="1" bestFit="1" customWidth="1"/>
    <col min="2832" max="3072" width="9.140625" style="1"/>
    <col min="3073" max="3073" width="39.7109375" style="1" customWidth="1"/>
    <col min="3074" max="3074" width="5.7109375" style="1" bestFit="1" customWidth="1"/>
    <col min="3075" max="3075" width="11.140625" style="1" customWidth="1"/>
    <col min="3076" max="3076" width="9.140625" style="1" customWidth="1"/>
    <col min="3077" max="3077" width="9.85546875" style="1" bestFit="1" customWidth="1"/>
    <col min="3078" max="3080" width="8.28515625" style="1" bestFit="1" customWidth="1"/>
    <col min="3081" max="3081" width="8.7109375" style="1" customWidth="1"/>
    <col min="3082" max="3082" width="11.42578125" style="1" bestFit="1" customWidth="1"/>
    <col min="3083" max="3083" width="8.28515625" style="1" bestFit="1" customWidth="1"/>
    <col min="3084" max="3084" width="8.28515625" style="1" customWidth="1"/>
    <col min="3085" max="3085" width="9.5703125" style="1" customWidth="1"/>
    <col min="3086" max="3086" width="6.85546875" style="1" customWidth="1"/>
    <col min="3087" max="3087" width="6.7109375" style="1" bestFit="1" customWidth="1"/>
    <col min="3088" max="3328" width="9.140625" style="1"/>
    <col min="3329" max="3329" width="39.7109375" style="1" customWidth="1"/>
    <col min="3330" max="3330" width="5.7109375" style="1" bestFit="1" customWidth="1"/>
    <col min="3331" max="3331" width="11.140625" style="1" customWidth="1"/>
    <col min="3332" max="3332" width="9.140625" style="1" customWidth="1"/>
    <col min="3333" max="3333" width="9.85546875" style="1" bestFit="1" customWidth="1"/>
    <col min="3334" max="3336" width="8.28515625" style="1" bestFit="1" customWidth="1"/>
    <col min="3337" max="3337" width="8.7109375" style="1" customWidth="1"/>
    <col min="3338" max="3338" width="11.42578125" style="1" bestFit="1" customWidth="1"/>
    <col min="3339" max="3339" width="8.28515625" style="1" bestFit="1" customWidth="1"/>
    <col min="3340" max="3340" width="8.28515625" style="1" customWidth="1"/>
    <col min="3341" max="3341" width="9.5703125" style="1" customWidth="1"/>
    <col min="3342" max="3342" width="6.85546875" style="1" customWidth="1"/>
    <col min="3343" max="3343" width="6.7109375" style="1" bestFit="1" customWidth="1"/>
    <col min="3344" max="3584" width="9.140625" style="1"/>
    <col min="3585" max="3585" width="39.7109375" style="1" customWidth="1"/>
    <col min="3586" max="3586" width="5.7109375" style="1" bestFit="1" customWidth="1"/>
    <col min="3587" max="3587" width="11.140625" style="1" customWidth="1"/>
    <col min="3588" max="3588" width="9.140625" style="1" customWidth="1"/>
    <col min="3589" max="3589" width="9.85546875" style="1" bestFit="1" customWidth="1"/>
    <col min="3590" max="3592" width="8.28515625" style="1" bestFit="1" customWidth="1"/>
    <col min="3593" max="3593" width="8.7109375" style="1" customWidth="1"/>
    <col min="3594" max="3594" width="11.42578125" style="1" bestFit="1" customWidth="1"/>
    <col min="3595" max="3595" width="8.28515625" style="1" bestFit="1" customWidth="1"/>
    <col min="3596" max="3596" width="8.28515625" style="1" customWidth="1"/>
    <col min="3597" max="3597" width="9.5703125" style="1" customWidth="1"/>
    <col min="3598" max="3598" width="6.85546875" style="1" customWidth="1"/>
    <col min="3599" max="3599" width="6.7109375" style="1" bestFit="1" customWidth="1"/>
    <col min="3600" max="3840" width="9.140625" style="1"/>
    <col min="3841" max="3841" width="39.7109375" style="1" customWidth="1"/>
    <col min="3842" max="3842" width="5.7109375" style="1" bestFit="1" customWidth="1"/>
    <col min="3843" max="3843" width="11.140625" style="1" customWidth="1"/>
    <col min="3844" max="3844" width="9.140625" style="1" customWidth="1"/>
    <col min="3845" max="3845" width="9.85546875" style="1" bestFit="1" customWidth="1"/>
    <col min="3846" max="3848" width="8.28515625" style="1" bestFit="1" customWidth="1"/>
    <col min="3849" max="3849" width="8.7109375" style="1" customWidth="1"/>
    <col min="3850" max="3850" width="11.42578125" style="1" bestFit="1" customWidth="1"/>
    <col min="3851" max="3851" width="8.28515625" style="1" bestFit="1" customWidth="1"/>
    <col min="3852" max="3852" width="8.28515625" style="1" customWidth="1"/>
    <col min="3853" max="3853" width="9.5703125" style="1" customWidth="1"/>
    <col min="3854" max="3854" width="6.85546875" style="1" customWidth="1"/>
    <col min="3855" max="3855" width="6.7109375" style="1" bestFit="1" customWidth="1"/>
    <col min="3856" max="4096" width="9.140625" style="1"/>
    <col min="4097" max="4097" width="39.7109375" style="1" customWidth="1"/>
    <col min="4098" max="4098" width="5.7109375" style="1" bestFit="1" customWidth="1"/>
    <col min="4099" max="4099" width="11.140625" style="1" customWidth="1"/>
    <col min="4100" max="4100" width="9.140625" style="1" customWidth="1"/>
    <col min="4101" max="4101" width="9.85546875" style="1" bestFit="1" customWidth="1"/>
    <col min="4102" max="4104" width="8.28515625" style="1" bestFit="1" customWidth="1"/>
    <col min="4105" max="4105" width="8.7109375" style="1" customWidth="1"/>
    <col min="4106" max="4106" width="11.42578125" style="1" bestFit="1" customWidth="1"/>
    <col min="4107" max="4107" width="8.28515625" style="1" bestFit="1" customWidth="1"/>
    <col min="4108" max="4108" width="8.28515625" style="1" customWidth="1"/>
    <col min="4109" max="4109" width="9.5703125" style="1" customWidth="1"/>
    <col min="4110" max="4110" width="6.85546875" style="1" customWidth="1"/>
    <col min="4111" max="4111" width="6.7109375" style="1" bestFit="1" customWidth="1"/>
    <col min="4112" max="4352" width="9.140625" style="1"/>
    <col min="4353" max="4353" width="39.7109375" style="1" customWidth="1"/>
    <col min="4354" max="4354" width="5.7109375" style="1" bestFit="1" customWidth="1"/>
    <col min="4355" max="4355" width="11.140625" style="1" customWidth="1"/>
    <col min="4356" max="4356" width="9.140625" style="1" customWidth="1"/>
    <col min="4357" max="4357" width="9.85546875" style="1" bestFit="1" customWidth="1"/>
    <col min="4358" max="4360" width="8.28515625" style="1" bestFit="1" customWidth="1"/>
    <col min="4361" max="4361" width="8.7109375" style="1" customWidth="1"/>
    <col min="4362" max="4362" width="11.42578125" style="1" bestFit="1" customWidth="1"/>
    <col min="4363" max="4363" width="8.28515625" style="1" bestFit="1" customWidth="1"/>
    <col min="4364" max="4364" width="8.28515625" style="1" customWidth="1"/>
    <col min="4365" max="4365" width="9.5703125" style="1" customWidth="1"/>
    <col min="4366" max="4366" width="6.85546875" style="1" customWidth="1"/>
    <col min="4367" max="4367" width="6.7109375" style="1" bestFit="1" customWidth="1"/>
    <col min="4368" max="4608" width="9.140625" style="1"/>
    <col min="4609" max="4609" width="39.7109375" style="1" customWidth="1"/>
    <col min="4610" max="4610" width="5.7109375" style="1" bestFit="1" customWidth="1"/>
    <col min="4611" max="4611" width="11.140625" style="1" customWidth="1"/>
    <col min="4612" max="4612" width="9.140625" style="1" customWidth="1"/>
    <col min="4613" max="4613" width="9.85546875" style="1" bestFit="1" customWidth="1"/>
    <col min="4614" max="4616" width="8.28515625" style="1" bestFit="1" customWidth="1"/>
    <col min="4617" max="4617" width="8.7109375" style="1" customWidth="1"/>
    <col min="4618" max="4618" width="11.42578125" style="1" bestFit="1" customWidth="1"/>
    <col min="4619" max="4619" width="8.28515625" style="1" bestFit="1" customWidth="1"/>
    <col min="4620" max="4620" width="8.28515625" style="1" customWidth="1"/>
    <col min="4621" max="4621" width="9.5703125" style="1" customWidth="1"/>
    <col min="4622" max="4622" width="6.85546875" style="1" customWidth="1"/>
    <col min="4623" max="4623" width="6.7109375" style="1" bestFit="1" customWidth="1"/>
    <col min="4624" max="4864" width="9.140625" style="1"/>
    <col min="4865" max="4865" width="39.7109375" style="1" customWidth="1"/>
    <col min="4866" max="4866" width="5.7109375" style="1" bestFit="1" customWidth="1"/>
    <col min="4867" max="4867" width="11.140625" style="1" customWidth="1"/>
    <col min="4868" max="4868" width="9.140625" style="1" customWidth="1"/>
    <col min="4869" max="4869" width="9.85546875" style="1" bestFit="1" customWidth="1"/>
    <col min="4870" max="4872" width="8.28515625" style="1" bestFit="1" customWidth="1"/>
    <col min="4873" max="4873" width="8.7109375" style="1" customWidth="1"/>
    <col min="4874" max="4874" width="11.42578125" style="1" bestFit="1" customWidth="1"/>
    <col min="4875" max="4875" width="8.28515625" style="1" bestFit="1" customWidth="1"/>
    <col min="4876" max="4876" width="8.28515625" style="1" customWidth="1"/>
    <col min="4877" max="4877" width="9.5703125" style="1" customWidth="1"/>
    <col min="4878" max="4878" width="6.85546875" style="1" customWidth="1"/>
    <col min="4879" max="4879" width="6.7109375" style="1" bestFit="1" customWidth="1"/>
    <col min="4880" max="5120" width="9.140625" style="1"/>
    <col min="5121" max="5121" width="39.7109375" style="1" customWidth="1"/>
    <col min="5122" max="5122" width="5.7109375" style="1" bestFit="1" customWidth="1"/>
    <col min="5123" max="5123" width="11.140625" style="1" customWidth="1"/>
    <col min="5124" max="5124" width="9.140625" style="1" customWidth="1"/>
    <col min="5125" max="5125" width="9.85546875" style="1" bestFit="1" customWidth="1"/>
    <col min="5126" max="5128" width="8.28515625" style="1" bestFit="1" customWidth="1"/>
    <col min="5129" max="5129" width="8.7109375" style="1" customWidth="1"/>
    <col min="5130" max="5130" width="11.42578125" style="1" bestFit="1" customWidth="1"/>
    <col min="5131" max="5131" width="8.28515625" style="1" bestFit="1" customWidth="1"/>
    <col min="5132" max="5132" width="8.28515625" style="1" customWidth="1"/>
    <col min="5133" max="5133" width="9.5703125" style="1" customWidth="1"/>
    <col min="5134" max="5134" width="6.85546875" style="1" customWidth="1"/>
    <col min="5135" max="5135" width="6.7109375" style="1" bestFit="1" customWidth="1"/>
    <col min="5136" max="5376" width="9.140625" style="1"/>
    <col min="5377" max="5377" width="39.7109375" style="1" customWidth="1"/>
    <col min="5378" max="5378" width="5.7109375" style="1" bestFit="1" customWidth="1"/>
    <col min="5379" max="5379" width="11.140625" style="1" customWidth="1"/>
    <col min="5380" max="5380" width="9.140625" style="1" customWidth="1"/>
    <col min="5381" max="5381" width="9.85546875" style="1" bestFit="1" customWidth="1"/>
    <col min="5382" max="5384" width="8.28515625" style="1" bestFit="1" customWidth="1"/>
    <col min="5385" max="5385" width="8.7109375" style="1" customWidth="1"/>
    <col min="5386" max="5386" width="11.42578125" style="1" bestFit="1" customWidth="1"/>
    <col min="5387" max="5387" width="8.28515625" style="1" bestFit="1" customWidth="1"/>
    <col min="5388" max="5388" width="8.28515625" style="1" customWidth="1"/>
    <col min="5389" max="5389" width="9.5703125" style="1" customWidth="1"/>
    <col min="5390" max="5390" width="6.85546875" style="1" customWidth="1"/>
    <col min="5391" max="5391" width="6.7109375" style="1" bestFit="1" customWidth="1"/>
    <col min="5392" max="5632" width="9.140625" style="1"/>
    <col min="5633" max="5633" width="39.7109375" style="1" customWidth="1"/>
    <col min="5634" max="5634" width="5.7109375" style="1" bestFit="1" customWidth="1"/>
    <col min="5635" max="5635" width="11.140625" style="1" customWidth="1"/>
    <col min="5636" max="5636" width="9.140625" style="1" customWidth="1"/>
    <col min="5637" max="5637" width="9.85546875" style="1" bestFit="1" customWidth="1"/>
    <col min="5638" max="5640" width="8.28515625" style="1" bestFit="1" customWidth="1"/>
    <col min="5641" max="5641" width="8.7109375" style="1" customWidth="1"/>
    <col min="5642" max="5642" width="11.42578125" style="1" bestFit="1" customWidth="1"/>
    <col min="5643" max="5643" width="8.28515625" style="1" bestFit="1" customWidth="1"/>
    <col min="5644" max="5644" width="8.28515625" style="1" customWidth="1"/>
    <col min="5645" max="5645" width="9.5703125" style="1" customWidth="1"/>
    <col min="5646" max="5646" width="6.85546875" style="1" customWidth="1"/>
    <col min="5647" max="5647" width="6.7109375" style="1" bestFit="1" customWidth="1"/>
    <col min="5648" max="5888" width="9.140625" style="1"/>
    <col min="5889" max="5889" width="39.7109375" style="1" customWidth="1"/>
    <col min="5890" max="5890" width="5.7109375" style="1" bestFit="1" customWidth="1"/>
    <col min="5891" max="5891" width="11.140625" style="1" customWidth="1"/>
    <col min="5892" max="5892" width="9.140625" style="1" customWidth="1"/>
    <col min="5893" max="5893" width="9.85546875" style="1" bestFit="1" customWidth="1"/>
    <col min="5894" max="5896" width="8.28515625" style="1" bestFit="1" customWidth="1"/>
    <col min="5897" max="5897" width="8.7109375" style="1" customWidth="1"/>
    <col min="5898" max="5898" width="11.42578125" style="1" bestFit="1" customWidth="1"/>
    <col min="5899" max="5899" width="8.28515625" style="1" bestFit="1" customWidth="1"/>
    <col min="5900" max="5900" width="8.28515625" style="1" customWidth="1"/>
    <col min="5901" max="5901" width="9.5703125" style="1" customWidth="1"/>
    <col min="5902" max="5902" width="6.85546875" style="1" customWidth="1"/>
    <col min="5903" max="5903" width="6.7109375" style="1" bestFit="1" customWidth="1"/>
    <col min="5904" max="6144" width="9.140625" style="1"/>
    <col min="6145" max="6145" width="39.7109375" style="1" customWidth="1"/>
    <col min="6146" max="6146" width="5.7109375" style="1" bestFit="1" customWidth="1"/>
    <col min="6147" max="6147" width="11.140625" style="1" customWidth="1"/>
    <col min="6148" max="6148" width="9.140625" style="1" customWidth="1"/>
    <col min="6149" max="6149" width="9.85546875" style="1" bestFit="1" customWidth="1"/>
    <col min="6150" max="6152" width="8.28515625" style="1" bestFit="1" customWidth="1"/>
    <col min="6153" max="6153" width="8.7109375" style="1" customWidth="1"/>
    <col min="6154" max="6154" width="11.42578125" style="1" bestFit="1" customWidth="1"/>
    <col min="6155" max="6155" width="8.28515625" style="1" bestFit="1" customWidth="1"/>
    <col min="6156" max="6156" width="8.28515625" style="1" customWidth="1"/>
    <col min="6157" max="6157" width="9.5703125" style="1" customWidth="1"/>
    <col min="6158" max="6158" width="6.85546875" style="1" customWidth="1"/>
    <col min="6159" max="6159" width="6.7109375" style="1" bestFit="1" customWidth="1"/>
    <col min="6160" max="6400" width="9.140625" style="1"/>
    <col min="6401" max="6401" width="39.7109375" style="1" customWidth="1"/>
    <col min="6402" max="6402" width="5.7109375" style="1" bestFit="1" customWidth="1"/>
    <col min="6403" max="6403" width="11.140625" style="1" customWidth="1"/>
    <col min="6404" max="6404" width="9.140625" style="1" customWidth="1"/>
    <col min="6405" max="6405" width="9.85546875" style="1" bestFit="1" customWidth="1"/>
    <col min="6406" max="6408" width="8.28515625" style="1" bestFit="1" customWidth="1"/>
    <col min="6409" max="6409" width="8.7109375" style="1" customWidth="1"/>
    <col min="6410" max="6410" width="11.42578125" style="1" bestFit="1" customWidth="1"/>
    <col min="6411" max="6411" width="8.28515625" style="1" bestFit="1" customWidth="1"/>
    <col min="6412" max="6412" width="8.28515625" style="1" customWidth="1"/>
    <col min="6413" max="6413" width="9.5703125" style="1" customWidth="1"/>
    <col min="6414" max="6414" width="6.85546875" style="1" customWidth="1"/>
    <col min="6415" max="6415" width="6.7109375" style="1" bestFit="1" customWidth="1"/>
    <col min="6416" max="6656" width="9.140625" style="1"/>
    <col min="6657" max="6657" width="39.7109375" style="1" customWidth="1"/>
    <col min="6658" max="6658" width="5.7109375" style="1" bestFit="1" customWidth="1"/>
    <col min="6659" max="6659" width="11.140625" style="1" customWidth="1"/>
    <col min="6660" max="6660" width="9.140625" style="1" customWidth="1"/>
    <col min="6661" max="6661" width="9.85546875" style="1" bestFit="1" customWidth="1"/>
    <col min="6662" max="6664" width="8.28515625" style="1" bestFit="1" customWidth="1"/>
    <col min="6665" max="6665" width="8.7109375" style="1" customWidth="1"/>
    <col min="6666" max="6666" width="11.42578125" style="1" bestFit="1" customWidth="1"/>
    <col min="6667" max="6667" width="8.28515625" style="1" bestFit="1" customWidth="1"/>
    <col min="6668" max="6668" width="8.28515625" style="1" customWidth="1"/>
    <col min="6669" max="6669" width="9.5703125" style="1" customWidth="1"/>
    <col min="6670" max="6670" width="6.85546875" style="1" customWidth="1"/>
    <col min="6671" max="6671" width="6.7109375" style="1" bestFit="1" customWidth="1"/>
    <col min="6672" max="6912" width="9.140625" style="1"/>
    <col min="6913" max="6913" width="39.7109375" style="1" customWidth="1"/>
    <col min="6914" max="6914" width="5.7109375" style="1" bestFit="1" customWidth="1"/>
    <col min="6915" max="6915" width="11.140625" style="1" customWidth="1"/>
    <col min="6916" max="6916" width="9.140625" style="1" customWidth="1"/>
    <col min="6917" max="6917" width="9.85546875" style="1" bestFit="1" customWidth="1"/>
    <col min="6918" max="6920" width="8.28515625" style="1" bestFit="1" customWidth="1"/>
    <col min="6921" max="6921" width="8.7109375" style="1" customWidth="1"/>
    <col min="6922" max="6922" width="11.42578125" style="1" bestFit="1" customWidth="1"/>
    <col min="6923" max="6923" width="8.28515625" style="1" bestFit="1" customWidth="1"/>
    <col min="6924" max="6924" width="8.28515625" style="1" customWidth="1"/>
    <col min="6925" max="6925" width="9.5703125" style="1" customWidth="1"/>
    <col min="6926" max="6926" width="6.85546875" style="1" customWidth="1"/>
    <col min="6927" max="6927" width="6.7109375" style="1" bestFit="1" customWidth="1"/>
    <col min="6928" max="7168" width="9.140625" style="1"/>
    <col min="7169" max="7169" width="39.7109375" style="1" customWidth="1"/>
    <col min="7170" max="7170" width="5.7109375" style="1" bestFit="1" customWidth="1"/>
    <col min="7171" max="7171" width="11.140625" style="1" customWidth="1"/>
    <col min="7172" max="7172" width="9.140625" style="1" customWidth="1"/>
    <col min="7173" max="7173" width="9.85546875" style="1" bestFit="1" customWidth="1"/>
    <col min="7174" max="7176" width="8.28515625" style="1" bestFit="1" customWidth="1"/>
    <col min="7177" max="7177" width="8.7109375" style="1" customWidth="1"/>
    <col min="7178" max="7178" width="11.42578125" style="1" bestFit="1" customWidth="1"/>
    <col min="7179" max="7179" width="8.28515625" style="1" bestFit="1" customWidth="1"/>
    <col min="7180" max="7180" width="8.28515625" style="1" customWidth="1"/>
    <col min="7181" max="7181" width="9.5703125" style="1" customWidth="1"/>
    <col min="7182" max="7182" width="6.85546875" style="1" customWidth="1"/>
    <col min="7183" max="7183" width="6.7109375" style="1" bestFit="1" customWidth="1"/>
    <col min="7184" max="7424" width="9.140625" style="1"/>
    <col min="7425" max="7425" width="39.7109375" style="1" customWidth="1"/>
    <col min="7426" max="7426" width="5.7109375" style="1" bestFit="1" customWidth="1"/>
    <col min="7427" max="7427" width="11.140625" style="1" customWidth="1"/>
    <col min="7428" max="7428" width="9.140625" style="1" customWidth="1"/>
    <col min="7429" max="7429" width="9.85546875" style="1" bestFit="1" customWidth="1"/>
    <col min="7430" max="7432" width="8.28515625" style="1" bestFit="1" customWidth="1"/>
    <col min="7433" max="7433" width="8.7109375" style="1" customWidth="1"/>
    <col min="7434" max="7434" width="11.42578125" style="1" bestFit="1" customWidth="1"/>
    <col min="7435" max="7435" width="8.28515625" style="1" bestFit="1" customWidth="1"/>
    <col min="7436" max="7436" width="8.28515625" style="1" customWidth="1"/>
    <col min="7437" max="7437" width="9.5703125" style="1" customWidth="1"/>
    <col min="7438" max="7438" width="6.85546875" style="1" customWidth="1"/>
    <col min="7439" max="7439" width="6.7109375" style="1" bestFit="1" customWidth="1"/>
    <col min="7440" max="7680" width="9.140625" style="1"/>
    <col min="7681" max="7681" width="39.7109375" style="1" customWidth="1"/>
    <col min="7682" max="7682" width="5.7109375" style="1" bestFit="1" customWidth="1"/>
    <col min="7683" max="7683" width="11.140625" style="1" customWidth="1"/>
    <col min="7684" max="7684" width="9.140625" style="1" customWidth="1"/>
    <col min="7685" max="7685" width="9.85546875" style="1" bestFit="1" customWidth="1"/>
    <col min="7686" max="7688" width="8.28515625" style="1" bestFit="1" customWidth="1"/>
    <col min="7689" max="7689" width="8.7109375" style="1" customWidth="1"/>
    <col min="7690" max="7690" width="11.42578125" style="1" bestFit="1" customWidth="1"/>
    <col min="7691" max="7691" width="8.28515625" style="1" bestFit="1" customWidth="1"/>
    <col min="7692" max="7692" width="8.28515625" style="1" customWidth="1"/>
    <col min="7693" max="7693" width="9.5703125" style="1" customWidth="1"/>
    <col min="7694" max="7694" width="6.85546875" style="1" customWidth="1"/>
    <col min="7695" max="7695" width="6.7109375" style="1" bestFit="1" customWidth="1"/>
    <col min="7696" max="7936" width="9.140625" style="1"/>
    <col min="7937" max="7937" width="39.7109375" style="1" customWidth="1"/>
    <col min="7938" max="7938" width="5.7109375" style="1" bestFit="1" customWidth="1"/>
    <col min="7939" max="7939" width="11.140625" style="1" customWidth="1"/>
    <col min="7940" max="7940" width="9.140625" style="1" customWidth="1"/>
    <col min="7941" max="7941" width="9.85546875" style="1" bestFit="1" customWidth="1"/>
    <col min="7942" max="7944" width="8.28515625" style="1" bestFit="1" customWidth="1"/>
    <col min="7945" max="7945" width="8.7109375" style="1" customWidth="1"/>
    <col min="7946" max="7946" width="11.42578125" style="1" bestFit="1" customWidth="1"/>
    <col min="7947" max="7947" width="8.28515625" style="1" bestFit="1" customWidth="1"/>
    <col min="7948" max="7948" width="8.28515625" style="1" customWidth="1"/>
    <col min="7949" max="7949" width="9.5703125" style="1" customWidth="1"/>
    <col min="7950" max="7950" width="6.85546875" style="1" customWidth="1"/>
    <col min="7951" max="7951" width="6.7109375" style="1" bestFit="1" customWidth="1"/>
    <col min="7952" max="8192" width="9.140625" style="1"/>
    <col min="8193" max="8193" width="39.7109375" style="1" customWidth="1"/>
    <col min="8194" max="8194" width="5.7109375" style="1" bestFit="1" customWidth="1"/>
    <col min="8195" max="8195" width="11.140625" style="1" customWidth="1"/>
    <col min="8196" max="8196" width="9.140625" style="1" customWidth="1"/>
    <col min="8197" max="8197" width="9.85546875" style="1" bestFit="1" customWidth="1"/>
    <col min="8198" max="8200" width="8.28515625" style="1" bestFit="1" customWidth="1"/>
    <col min="8201" max="8201" width="8.7109375" style="1" customWidth="1"/>
    <col min="8202" max="8202" width="11.42578125" style="1" bestFit="1" customWidth="1"/>
    <col min="8203" max="8203" width="8.28515625" style="1" bestFit="1" customWidth="1"/>
    <col min="8204" max="8204" width="8.28515625" style="1" customWidth="1"/>
    <col min="8205" max="8205" width="9.5703125" style="1" customWidth="1"/>
    <col min="8206" max="8206" width="6.85546875" style="1" customWidth="1"/>
    <col min="8207" max="8207" width="6.7109375" style="1" bestFit="1" customWidth="1"/>
    <col min="8208" max="8448" width="9.140625" style="1"/>
    <col min="8449" max="8449" width="39.7109375" style="1" customWidth="1"/>
    <col min="8450" max="8450" width="5.7109375" style="1" bestFit="1" customWidth="1"/>
    <col min="8451" max="8451" width="11.140625" style="1" customWidth="1"/>
    <col min="8452" max="8452" width="9.140625" style="1" customWidth="1"/>
    <col min="8453" max="8453" width="9.85546875" style="1" bestFit="1" customWidth="1"/>
    <col min="8454" max="8456" width="8.28515625" style="1" bestFit="1" customWidth="1"/>
    <col min="8457" max="8457" width="8.7109375" style="1" customWidth="1"/>
    <col min="8458" max="8458" width="11.42578125" style="1" bestFit="1" customWidth="1"/>
    <col min="8459" max="8459" width="8.28515625" style="1" bestFit="1" customWidth="1"/>
    <col min="8460" max="8460" width="8.28515625" style="1" customWidth="1"/>
    <col min="8461" max="8461" width="9.5703125" style="1" customWidth="1"/>
    <col min="8462" max="8462" width="6.85546875" style="1" customWidth="1"/>
    <col min="8463" max="8463" width="6.7109375" style="1" bestFit="1" customWidth="1"/>
    <col min="8464" max="8704" width="9.140625" style="1"/>
    <col min="8705" max="8705" width="39.7109375" style="1" customWidth="1"/>
    <col min="8706" max="8706" width="5.7109375" style="1" bestFit="1" customWidth="1"/>
    <col min="8707" max="8707" width="11.140625" style="1" customWidth="1"/>
    <col min="8708" max="8708" width="9.140625" style="1" customWidth="1"/>
    <col min="8709" max="8709" width="9.85546875" style="1" bestFit="1" customWidth="1"/>
    <col min="8710" max="8712" width="8.28515625" style="1" bestFit="1" customWidth="1"/>
    <col min="8713" max="8713" width="8.7109375" style="1" customWidth="1"/>
    <col min="8714" max="8714" width="11.42578125" style="1" bestFit="1" customWidth="1"/>
    <col min="8715" max="8715" width="8.28515625" style="1" bestFit="1" customWidth="1"/>
    <col min="8716" max="8716" width="8.28515625" style="1" customWidth="1"/>
    <col min="8717" max="8717" width="9.5703125" style="1" customWidth="1"/>
    <col min="8718" max="8718" width="6.85546875" style="1" customWidth="1"/>
    <col min="8719" max="8719" width="6.7109375" style="1" bestFit="1" customWidth="1"/>
    <col min="8720" max="8960" width="9.140625" style="1"/>
    <col min="8961" max="8961" width="39.7109375" style="1" customWidth="1"/>
    <col min="8962" max="8962" width="5.7109375" style="1" bestFit="1" customWidth="1"/>
    <col min="8963" max="8963" width="11.140625" style="1" customWidth="1"/>
    <col min="8964" max="8964" width="9.140625" style="1" customWidth="1"/>
    <col min="8965" max="8965" width="9.85546875" style="1" bestFit="1" customWidth="1"/>
    <col min="8966" max="8968" width="8.28515625" style="1" bestFit="1" customWidth="1"/>
    <col min="8969" max="8969" width="8.7109375" style="1" customWidth="1"/>
    <col min="8970" max="8970" width="11.42578125" style="1" bestFit="1" customWidth="1"/>
    <col min="8971" max="8971" width="8.28515625" style="1" bestFit="1" customWidth="1"/>
    <col min="8972" max="8972" width="8.28515625" style="1" customWidth="1"/>
    <col min="8973" max="8973" width="9.5703125" style="1" customWidth="1"/>
    <col min="8974" max="8974" width="6.85546875" style="1" customWidth="1"/>
    <col min="8975" max="8975" width="6.7109375" style="1" bestFit="1" customWidth="1"/>
    <col min="8976" max="9216" width="9.140625" style="1"/>
    <col min="9217" max="9217" width="39.7109375" style="1" customWidth="1"/>
    <col min="9218" max="9218" width="5.7109375" style="1" bestFit="1" customWidth="1"/>
    <col min="9219" max="9219" width="11.140625" style="1" customWidth="1"/>
    <col min="9220" max="9220" width="9.140625" style="1" customWidth="1"/>
    <col min="9221" max="9221" width="9.85546875" style="1" bestFit="1" customWidth="1"/>
    <col min="9222" max="9224" width="8.28515625" style="1" bestFit="1" customWidth="1"/>
    <col min="9225" max="9225" width="8.7109375" style="1" customWidth="1"/>
    <col min="9226" max="9226" width="11.42578125" style="1" bestFit="1" customWidth="1"/>
    <col min="9227" max="9227" width="8.28515625" style="1" bestFit="1" customWidth="1"/>
    <col min="9228" max="9228" width="8.28515625" style="1" customWidth="1"/>
    <col min="9229" max="9229" width="9.5703125" style="1" customWidth="1"/>
    <col min="9230" max="9230" width="6.85546875" style="1" customWidth="1"/>
    <col min="9231" max="9231" width="6.7109375" style="1" bestFit="1" customWidth="1"/>
    <col min="9232" max="9472" width="9.140625" style="1"/>
    <col min="9473" max="9473" width="39.7109375" style="1" customWidth="1"/>
    <col min="9474" max="9474" width="5.7109375" style="1" bestFit="1" customWidth="1"/>
    <col min="9475" max="9475" width="11.140625" style="1" customWidth="1"/>
    <col min="9476" max="9476" width="9.140625" style="1" customWidth="1"/>
    <col min="9477" max="9477" width="9.85546875" style="1" bestFit="1" customWidth="1"/>
    <col min="9478" max="9480" width="8.28515625" style="1" bestFit="1" customWidth="1"/>
    <col min="9481" max="9481" width="8.7109375" style="1" customWidth="1"/>
    <col min="9482" max="9482" width="11.42578125" style="1" bestFit="1" customWidth="1"/>
    <col min="9483" max="9483" width="8.28515625" style="1" bestFit="1" customWidth="1"/>
    <col min="9484" max="9484" width="8.28515625" style="1" customWidth="1"/>
    <col min="9485" max="9485" width="9.5703125" style="1" customWidth="1"/>
    <col min="9486" max="9486" width="6.85546875" style="1" customWidth="1"/>
    <col min="9487" max="9487" width="6.7109375" style="1" bestFit="1" customWidth="1"/>
    <col min="9488" max="9728" width="9.140625" style="1"/>
    <col min="9729" max="9729" width="39.7109375" style="1" customWidth="1"/>
    <col min="9730" max="9730" width="5.7109375" style="1" bestFit="1" customWidth="1"/>
    <col min="9731" max="9731" width="11.140625" style="1" customWidth="1"/>
    <col min="9732" max="9732" width="9.140625" style="1" customWidth="1"/>
    <col min="9733" max="9733" width="9.85546875" style="1" bestFit="1" customWidth="1"/>
    <col min="9734" max="9736" width="8.28515625" style="1" bestFit="1" customWidth="1"/>
    <col min="9737" max="9737" width="8.7109375" style="1" customWidth="1"/>
    <col min="9738" max="9738" width="11.42578125" style="1" bestFit="1" customWidth="1"/>
    <col min="9739" max="9739" width="8.28515625" style="1" bestFit="1" customWidth="1"/>
    <col min="9740" max="9740" width="8.28515625" style="1" customWidth="1"/>
    <col min="9741" max="9741" width="9.5703125" style="1" customWidth="1"/>
    <col min="9742" max="9742" width="6.85546875" style="1" customWidth="1"/>
    <col min="9743" max="9743" width="6.7109375" style="1" bestFit="1" customWidth="1"/>
    <col min="9744" max="9984" width="9.140625" style="1"/>
    <col min="9985" max="9985" width="39.7109375" style="1" customWidth="1"/>
    <col min="9986" max="9986" width="5.7109375" style="1" bestFit="1" customWidth="1"/>
    <col min="9987" max="9987" width="11.140625" style="1" customWidth="1"/>
    <col min="9988" max="9988" width="9.140625" style="1" customWidth="1"/>
    <col min="9989" max="9989" width="9.85546875" style="1" bestFit="1" customWidth="1"/>
    <col min="9990" max="9992" width="8.28515625" style="1" bestFit="1" customWidth="1"/>
    <col min="9993" max="9993" width="8.7109375" style="1" customWidth="1"/>
    <col min="9994" max="9994" width="11.42578125" style="1" bestFit="1" customWidth="1"/>
    <col min="9995" max="9995" width="8.28515625" style="1" bestFit="1" customWidth="1"/>
    <col min="9996" max="9996" width="8.28515625" style="1" customWidth="1"/>
    <col min="9997" max="9997" width="9.5703125" style="1" customWidth="1"/>
    <col min="9998" max="9998" width="6.85546875" style="1" customWidth="1"/>
    <col min="9999" max="9999" width="6.7109375" style="1" bestFit="1" customWidth="1"/>
    <col min="10000" max="10240" width="9.140625" style="1"/>
    <col min="10241" max="10241" width="39.7109375" style="1" customWidth="1"/>
    <col min="10242" max="10242" width="5.7109375" style="1" bestFit="1" customWidth="1"/>
    <col min="10243" max="10243" width="11.140625" style="1" customWidth="1"/>
    <col min="10244" max="10244" width="9.140625" style="1" customWidth="1"/>
    <col min="10245" max="10245" width="9.85546875" style="1" bestFit="1" customWidth="1"/>
    <col min="10246" max="10248" width="8.28515625" style="1" bestFit="1" customWidth="1"/>
    <col min="10249" max="10249" width="8.7109375" style="1" customWidth="1"/>
    <col min="10250" max="10250" width="11.42578125" style="1" bestFit="1" customWidth="1"/>
    <col min="10251" max="10251" width="8.28515625" style="1" bestFit="1" customWidth="1"/>
    <col min="10252" max="10252" width="8.28515625" style="1" customWidth="1"/>
    <col min="10253" max="10253" width="9.5703125" style="1" customWidth="1"/>
    <col min="10254" max="10254" width="6.85546875" style="1" customWidth="1"/>
    <col min="10255" max="10255" width="6.7109375" style="1" bestFit="1" customWidth="1"/>
    <col min="10256" max="10496" width="9.140625" style="1"/>
    <col min="10497" max="10497" width="39.7109375" style="1" customWidth="1"/>
    <col min="10498" max="10498" width="5.7109375" style="1" bestFit="1" customWidth="1"/>
    <col min="10499" max="10499" width="11.140625" style="1" customWidth="1"/>
    <col min="10500" max="10500" width="9.140625" style="1" customWidth="1"/>
    <col min="10501" max="10501" width="9.85546875" style="1" bestFit="1" customWidth="1"/>
    <col min="10502" max="10504" width="8.28515625" style="1" bestFit="1" customWidth="1"/>
    <col min="10505" max="10505" width="8.7109375" style="1" customWidth="1"/>
    <col min="10506" max="10506" width="11.42578125" style="1" bestFit="1" customWidth="1"/>
    <col min="10507" max="10507" width="8.28515625" style="1" bestFit="1" customWidth="1"/>
    <col min="10508" max="10508" width="8.28515625" style="1" customWidth="1"/>
    <col min="10509" max="10509" width="9.5703125" style="1" customWidth="1"/>
    <col min="10510" max="10510" width="6.85546875" style="1" customWidth="1"/>
    <col min="10511" max="10511" width="6.7109375" style="1" bestFit="1" customWidth="1"/>
    <col min="10512" max="10752" width="9.140625" style="1"/>
    <col min="10753" max="10753" width="39.7109375" style="1" customWidth="1"/>
    <col min="10754" max="10754" width="5.7109375" style="1" bestFit="1" customWidth="1"/>
    <col min="10755" max="10755" width="11.140625" style="1" customWidth="1"/>
    <col min="10756" max="10756" width="9.140625" style="1" customWidth="1"/>
    <col min="10757" max="10757" width="9.85546875" style="1" bestFit="1" customWidth="1"/>
    <col min="10758" max="10760" width="8.28515625" style="1" bestFit="1" customWidth="1"/>
    <col min="10761" max="10761" width="8.7109375" style="1" customWidth="1"/>
    <col min="10762" max="10762" width="11.42578125" style="1" bestFit="1" customWidth="1"/>
    <col min="10763" max="10763" width="8.28515625" style="1" bestFit="1" customWidth="1"/>
    <col min="10764" max="10764" width="8.28515625" style="1" customWidth="1"/>
    <col min="10765" max="10765" width="9.5703125" style="1" customWidth="1"/>
    <col min="10766" max="10766" width="6.85546875" style="1" customWidth="1"/>
    <col min="10767" max="10767" width="6.7109375" style="1" bestFit="1" customWidth="1"/>
    <col min="10768" max="11008" width="9.140625" style="1"/>
    <col min="11009" max="11009" width="39.7109375" style="1" customWidth="1"/>
    <col min="11010" max="11010" width="5.7109375" style="1" bestFit="1" customWidth="1"/>
    <col min="11011" max="11011" width="11.140625" style="1" customWidth="1"/>
    <col min="11012" max="11012" width="9.140625" style="1" customWidth="1"/>
    <col min="11013" max="11013" width="9.85546875" style="1" bestFit="1" customWidth="1"/>
    <col min="11014" max="11016" width="8.28515625" style="1" bestFit="1" customWidth="1"/>
    <col min="11017" max="11017" width="8.7109375" style="1" customWidth="1"/>
    <col min="11018" max="11018" width="11.42578125" style="1" bestFit="1" customWidth="1"/>
    <col min="11019" max="11019" width="8.28515625" style="1" bestFit="1" customWidth="1"/>
    <col min="11020" max="11020" width="8.28515625" style="1" customWidth="1"/>
    <col min="11021" max="11021" width="9.5703125" style="1" customWidth="1"/>
    <col min="11022" max="11022" width="6.85546875" style="1" customWidth="1"/>
    <col min="11023" max="11023" width="6.7109375" style="1" bestFit="1" customWidth="1"/>
    <col min="11024" max="11264" width="9.140625" style="1"/>
    <col min="11265" max="11265" width="39.7109375" style="1" customWidth="1"/>
    <col min="11266" max="11266" width="5.7109375" style="1" bestFit="1" customWidth="1"/>
    <col min="11267" max="11267" width="11.140625" style="1" customWidth="1"/>
    <col min="11268" max="11268" width="9.140625" style="1" customWidth="1"/>
    <col min="11269" max="11269" width="9.85546875" style="1" bestFit="1" customWidth="1"/>
    <col min="11270" max="11272" width="8.28515625" style="1" bestFit="1" customWidth="1"/>
    <col min="11273" max="11273" width="8.7109375" style="1" customWidth="1"/>
    <col min="11274" max="11274" width="11.42578125" style="1" bestFit="1" customWidth="1"/>
    <col min="11275" max="11275" width="8.28515625" style="1" bestFit="1" customWidth="1"/>
    <col min="11276" max="11276" width="8.28515625" style="1" customWidth="1"/>
    <col min="11277" max="11277" width="9.5703125" style="1" customWidth="1"/>
    <col min="11278" max="11278" width="6.85546875" style="1" customWidth="1"/>
    <col min="11279" max="11279" width="6.7109375" style="1" bestFit="1" customWidth="1"/>
    <col min="11280" max="11520" width="9.140625" style="1"/>
    <col min="11521" max="11521" width="39.7109375" style="1" customWidth="1"/>
    <col min="11522" max="11522" width="5.7109375" style="1" bestFit="1" customWidth="1"/>
    <col min="11523" max="11523" width="11.140625" style="1" customWidth="1"/>
    <col min="11524" max="11524" width="9.140625" style="1" customWidth="1"/>
    <col min="11525" max="11525" width="9.85546875" style="1" bestFit="1" customWidth="1"/>
    <col min="11526" max="11528" width="8.28515625" style="1" bestFit="1" customWidth="1"/>
    <col min="11529" max="11529" width="8.7109375" style="1" customWidth="1"/>
    <col min="11530" max="11530" width="11.42578125" style="1" bestFit="1" customWidth="1"/>
    <col min="11531" max="11531" width="8.28515625" style="1" bestFit="1" customWidth="1"/>
    <col min="11532" max="11532" width="8.28515625" style="1" customWidth="1"/>
    <col min="11533" max="11533" width="9.5703125" style="1" customWidth="1"/>
    <col min="11534" max="11534" width="6.85546875" style="1" customWidth="1"/>
    <col min="11535" max="11535" width="6.7109375" style="1" bestFit="1" customWidth="1"/>
    <col min="11536" max="11776" width="9.140625" style="1"/>
    <col min="11777" max="11777" width="39.7109375" style="1" customWidth="1"/>
    <col min="11778" max="11778" width="5.7109375" style="1" bestFit="1" customWidth="1"/>
    <col min="11779" max="11779" width="11.140625" style="1" customWidth="1"/>
    <col min="11780" max="11780" width="9.140625" style="1" customWidth="1"/>
    <col min="11781" max="11781" width="9.85546875" style="1" bestFit="1" customWidth="1"/>
    <col min="11782" max="11784" width="8.28515625" style="1" bestFit="1" customWidth="1"/>
    <col min="11785" max="11785" width="8.7109375" style="1" customWidth="1"/>
    <col min="11786" max="11786" width="11.42578125" style="1" bestFit="1" customWidth="1"/>
    <col min="11787" max="11787" width="8.28515625" style="1" bestFit="1" customWidth="1"/>
    <col min="11788" max="11788" width="8.28515625" style="1" customWidth="1"/>
    <col min="11789" max="11789" width="9.5703125" style="1" customWidth="1"/>
    <col min="11790" max="11790" width="6.85546875" style="1" customWidth="1"/>
    <col min="11791" max="11791" width="6.7109375" style="1" bestFit="1" customWidth="1"/>
    <col min="11792" max="12032" width="9.140625" style="1"/>
    <col min="12033" max="12033" width="39.7109375" style="1" customWidth="1"/>
    <col min="12034" max="12034" width="5.7109375" style="1" bestFit="1" customWidth="1"/>
    <col min="12035" max="12035" width="11.140625" style="1" customWidth="1"/>
    <col min="12036" max="12036" width="9.140625" style="1" customWidth="1"/>
    <col min="12037" max="12037" width="9.85546875" style="1" bestFit="1" customWidth="1"/>
    <col min="12038" max="12040" width="8.28515625" style="1" bestFit="1" customWidth="1"/>
    <col min="12041" max="12041" width="8.7109375" style="1" customWidth="1"/>
    <col min="12042" max="12042" width="11.42578125" style="1" bestFit="1" customWidth="1"/>
    <col min="12043" max="12043" width="8.28515625" style="1" bestFit="1" customWidth="1"/>
    <col min="12044" max="12044" width="8.28515625" style="1" customWidth="1"/>
    <col min="12045" max="12045" width="9.5703125" style="1" customWidth="1"/>
    <col min="12046" max="12046" width="6.85546875" style="1" customWidth="1"/>
    <col min="12047" max="12047" width="6.7109375" style="1" bestFit="1" customWidth="1"/>
    <col min="12048" max="12288" width="9.140625" style="1"/>
    <col min="12289" max="12289" width="39.7109375" style="1" customWidth="1"/>
    <col min="12290" max="12290" width="5.7109375" style="1" bestFit="1" customWidth="1"/>
    <col min="12291" max="12291" width="11.140625" style="1" customWidth="1"/>
    <col min="12292" max="12292" width="9.140625" style="1" customWidth="1"/>
    <col min="12293" max="12293" width="9.85546875" style="1" bestFit="1" customWidth="1"/>
    <col min="12294" max="12296" width="8.28515625" style="1" bestFit="1" customWidth="1"/>
    <col min="12297" max="12297" width="8.7109375" style="1" customWidth="1"/>
    <col min="12298" max="12298" width="11.42578125" style="1" bestFit="1" customWidth="1"/>
    <col min="12299" max="12299" width="8.28515625" style="1" bestFit="1" customWidth="1"/>
    <col min="12300" max="12300" width="8.28515625" style="1" customWidth="1"/>
    <col min="12301" max="12301" width="9.5703125" style="1" customWidth="1"/>
    <col min="12302" max="12302" width="6.85546875" style="1" customWidth="1"/>
    <col min="12303" max="12303" width="6.7109375" style="1" bestFit="1" customWidth="1"/>
    <col min="12304" max="12544" width="9.140625" style="1"/>
    <col min="12545" max="12545" width="39.7109375" style="1" customWidth="1"/>
    <col min="12546" max="12546" width="5.7109375" style="1" bestFit="1" customWidth="1"/>
    <col min="12547" max="12547" width="11.140625" style="1" customWidth="1"/>
    <col min="12548" max="12548" width="9.140625" style="1" customWidth="1"/>
    <col min="12549" max="12549" width="9.85546875" style="1" bestFit="1" customWidth="1"/>
    <col min="12550" max="12552" width="8.28515625" style="1" bestFit="1" customWidth="1"/>
    <col min="12553" max="12553" width="8.7109375" style="1" customWidth="1"/>
    <col min="12554" max="12554" width="11.42578125" style="1" bestFit="1" customWidth="1"/>
    <col min="12555" max="12555" width="8.28515625" style="1" bestFit="1" customWidth="1"/>
    <col min="12556" max="12556" width="8.28515625" style="1" customWidth="1"/>
    <col min="12557" max="12557" width="9.5703125" style="1" customWidth="1"/>
    <col min="12558" max="12558" width="6.85546875" style="1" customWidth="1"/>
    <col min="12559" max="12559" width="6.7109375" style="1" bestFit="1" customWidth="1"/>
    <col min="12560" max="12800" width="9.140625" style="1"/>
    <col min="12801" max="12801" width="39.7109375" style="1" customWidth="1"/>
    <col min="12802" max="12802" width="5.7109375" style="1" bestFit="1" customWidth="1"/>
    <col min="12803" max="12803" width="11.140625" style="1" customWidth="1"/>
    <col min="12804" max="12804" width="9.140625" style="1" customWidth="1"/>
    <col min="12805" max="12805" width="9.85546875" style="1" bestFit="1" customWidth="1"/>
    <col min="12806" max="12808" width="8.28515625" style="1" bestFit="1" customWidth="1"/>
    <col min="12809" max="12809" width="8.7109375" style="1" customWidth="1"/>
    <col min="12810" max="12810" width="11.42578125" style="1" bestFit="1" customWidth="1"/>
    <col min="12811" max="12811" width="8.28515625" style="1" bestFit="1" customWidth="1"/>
    <col min="12812" max="12812" width="8.28515625" style="1" customWidth="1"/>
    <col min="12813" max="12813" width="9.5703125" style="1" customWidth="1"/>
    <col min="12814" max="12814" width="6.85546875" style="1" customWidth="1"/>
    <col min="12815" max="12815" width="6.7109375" style="1" bestFit="1" customWidth="1"/>
    <col min="12816" max="13056" width="9.140625" style="1"/>
    <col min="13057" max="13057" width="39.7109375" style="1" customWidth="1"/>
    <col min="13058" max="13058" width="5.7109375" style="1" bestFit="1" customWidth="1"/>
    <col min="13059" max="13059" width="11.140625" style="1" customWidth="1"/>
    <col min="13060" max="13060" width="9.140625" style="1" customWidth="1"/>
    <col min="13061" max="13061" width="9.85546875" style="1" bestFit="1" customWidth="1"/>
    <col min="13062" max="13064" width="8.28515625" style="1" bestFit="1" customWidth="1"/>
    <col min="13065" max="13065" width="8.7109375" style="1" customWidth="1"/>
    <col min="13066" max="13066" width="11.42578125" style="1" bestFit="1" customWidth="1"/>
    <col min="13067" max="13067" width="8.28515625" style="1" bestFit="1" customWidth="1"/>
    <col min="13068" max="13068" width="8.28515625" style="1" customWidth="1"/>
    <col min="13069" max="13069" width="9.5703125" style="1" customWidth="1"/>
    <col min="13070" max="13070" width="6.85546875" style="1" customWidth="1"/>
    <col min="13071" max="13071" width="6.7109375" style="1" bestFit="1" customWidth="1"/>
    <col min="13072" max="13312" width="9.140625" style="1"/>
    <col min="13313" max="13313" width="39.7109375" style="1" customWidth="1"/>
    <col min="13314" max="13314" width="5.7109375" style="1" bestFit="1" customWidth="1"/>
    <col min="13315" max="13315" width="11.140625" style="1" customWidth="1"/>
    <col min="13316" max="13316" width="9.140625" style="1" customWidth="1"/>
    <col min="13317" max="13317" width="9.85546875" style="1" bestFit="1" customWidth="1"/>
    <col min="13318" max="13320" width="8.28515625" style="1" bestFit="1" customWidth="1"/>
    <col min="13321" max="13321" width="8.7109375" style="1" customWidth="1"/>
    <col min="13322" max="13322" width="11.42578125" style="1" bestFit="1" customWidth="1"/>
    <col min="13323" max="13323" width="8.28515625" style="1" bestFit="1" customWidth="1"/>
    <col min="13324" max="13324" width="8.28515625" style="1" customWidth="1"/>
    <col min="13325" max="13325" width="9.5703125" style="1" customWidth="1"/>
    <col min="13326" max="13326" width="6.85546875" style="1" customWidth="1"/>
    <col min="13327" max="13327" width="6.7109375" style="1" bestFit="1" customWidth="1"/>
    <col min="13328" max="13568" width="9.140625" style="1"/>
    <col min="13569" max="13569" width="39.7109375" style="1" customWidth="1"/>
    <col min="13570" max="13570" width="5.7109375" style="1" bestFit="1" customWidth="1"/>
    <col min="13571" max="13571" width="11.140625" style="1" customWidth="1"/>
    <col min="13572" max="13572" width="9.140625" style="1" customWidth="1"/>
    <col min="13573" max="13573" width="9.85546875" style="1" bestFit="1" customWidth="1"/>
    <col min="13574" max="13576" width="8.28515625" style="1" bestFit="1" customWidth="1"/>
    <col min="13577" max="13577" width="8.7109375" style="1" customWidth="1"/>
    <col min="13578" max="13578" width="11.42578125" style="1" bestFit="1" customWidth="1"/>
    <col min="13579" max="13579" width="8.28515625" style="1" bestFit="1" customWidth="1"/>
    <col min="13580" max="13580" width="8.28515625" style="1" customWidth="1"/>
    <col min="13581" max="13581" width="9.5703125" style="1" customWidth="1"/>
    <col min="13582" max="13582" width="6.85546875" style="1" customWidth="1"/>
    <col min="13583" max="13583" width="6.7109375" style="1" bestFit="1" customWidth="1"/>
    <col min="13584" max="13824" width="9.140625" style="1"/>
    <col min="13825" max="13825" width="39.7109375" style="1" customWidth="1"/>
    <col min="13826" max="13826" width="5.7109375" style="1" bestFit="1" customWidth="1"/>
    <col min="13827" max="13827" width="11.140625" style="1" customWidth="1"/>
    <col min="13828" max="13828" width="9.140625" style="1" customWidth="1"/>
    <col min="13829" max="13829" width="9.85546875" style="1" bestFit="1" customWidth="1"/>
    <col min="13830" max="13832" width="8.28515625" style="1" bestFit="1" customWidth="1"/>
    <col min="13833" max="13833" width="8.7109375" style="1" customWidth="1"/>
    <col min="13834" max="13834" width="11.42578125" style="1" bestFit="1" customWidth="1"/>
    <col min="13835" max="13835" width="8.28515625" style="1" bestFit="1" customWidth="1"/>
    <col min="13836" max="13836" width="8.28515625" style="1" customWidth="1"/>
    <col min="13837" max="13837" width="9.5703125" style="1" customWidth="1"/>
    <col min="13838" max="13838" width="6.85546875" style="1" customWidth="1"/>
    <col min="13839" max="13839" width="6.7109375" style="1" bestFit="1" customWidth="1"/>
    <col min="13840" max="14080" width="9.140625" style="1"/>
    <col min="14081" max="14081" width="39.7109375" style="1" customWidth="1"/>
    <col min="14082" max="14082" width="5.7109375" style="1" bestFit="1" customWidth="1"/>
    <col min="14083" max="14083" width="11.140625" style="1" customWidth="1"/>
    <col min="14084" max="14084" width="9.140625" style="1" customWidth="1"/>
    <col min="14085" max="14085" width="9.85546875" style="1" bestFit="1" customWidth="1"/>
    <col min="14086" max="14088" width="8.28515625" style="1" bestFit="1" customWidth="1"/>
    <col min="14089" max="14089" width="8.7109375" style="1" customWidth="1"/>
    <col min="14090" max="14090" width="11.42578125" style="1" bestFit="1" customWidth="1"/>
    <col min="14091" max="14091" width="8.28515625" style="1" bestFit="1" customWidth="1"/>
    <col min="14092" max="14092" width="8.28515625" style="1" customWidth="1"/>
    <col min="14093" max="14093" width="9.5703125" style="1" customWidth="1"/>
    <col min="14094" max="14094" width="6.85546875" style="1" customWidth="1"/>
    <col min="14095" max="14095" width="6.7109375" style="1" bestFit="1" customWidth="1"/>
    <col min="14096" max="14336" width="9.140625" style="1"/>
    <col min="14337" max="14337" width="39.7109375" style="1" customWidth="1"/>
    <col min="14338" max="14338" width="5.7109375" style="1" bestFit="1" customWidth="1"/>
    <col min="14339" max="14339" width="11.140625" style="1" customWidth="1"/>
    <col min="14340" max="14340" width="9.140625" style="1" customWidth="1"/>
    <col min="14341" max="14341" width="9.85546875" style="1" bestFit="1" customWidth="1"/>
    <col min="14342" max="14344" width="8.28515625" style="1" bestFit="1" customWidth="1"/>
    <col min="14345" max="14345" width="8.7109375" style="1" customWidth="1"/>
    <col min="14346" max="14346" width="11.42578125" style="1" bestFit="1" customWidth="1"/>
    <col min="14347" max="14347" width="8.28515625" style="1" bestFit="1" customWidth="1"/>
    <col min="14348" max="14348" width="8.28515625" style="1" customWidth="1"/>
    <col min="14349" max="14349" width="9.5703125" style="1" customWidth="1"/>
    <col min="14350" max="14350" width="6.85546875" style="1" customWidth="1"/>
    <col min="14351" max="14351" width="6.7109375" style="1" bestFit="1" customWidth="1"/>
    <col min="14352" max="14592" width="9.140625" style="1"/>
    <col min="14593" max="14593" width="39.7109375" style="1" customWidth="1"/>
    <col min="14594" max="14594" width="5.7109375" style="1" bestFit="1" customWidth="1"/>
    <col min="14595" max="14595" width="11.140625" style="1" customWidth="1"/>
    <col min="14596" max="14596" width="9.140625" style="1" customWidth="1"/>
    <col min="14597" max="14597" width="9.85546875" style="1" bestFit="1" customWidth="1"/>
    <col min="14598" max="14600" width="8.28515625" style="1" bestFit="1" customWidth="1"/>
    <col min="14601" max="14601" width="8.7109375" style="1" customWidth="1"/>
    <col min="14602" max="14602" width="11.42578125" style="1" bestFit="1" customWidth="1"/>
    <col min="14603" max="14603" width="8.28515625" style="1" bestFit="1" customWidth="1"/>
    <col min="14604" max="14604" width="8.28515625" style="1" customWidth="1"/>
    <col min="14605" max="14605" width="9.5703125" style="1" customWidth="1"/>
    <col min="14606" max="14606" width="6.85546875" style="1" customWidth="1"/>
    <col min="14607" max="14607" width="6.7109375" style="1" bestFit="1" customWidth="1"/>
    <col min="14608" max="14848" width="9.140625" style="1"/>
    <col min="14849" max="14849" width="39.7109375" style="1" customWidth="1"/>
    <col min="14850" max="14850" width="5.7109375" style="1" bestFit="1" customWidth="1"/>
    <col min="14851" max="14851" width="11.140625" style="1" customWidth="1"/>
    <col min="14852" max="14852" width="9.140625" style="1" customWidth="1"/>
    <col min="14853" max="14853" width="9.85546875" style="1" bestFit="1" customWidth="1"/>
    <col min="14854" max="14856" width="8.28515625" style="1" bestFit="1" customWidth="1"/>
    <col min="14857" max="14857" width="8.7109375" style="1" customWidth="1"/>
    <col min="14858" max="14858" width="11.42578125" style="1" bestFit="1" customWidth="1"/>
    <col min="14859" max="14859" width="8.28515625" style="1" bestFit="1" customWidth="1"/>
    <col min="14860" max="14860" width="8.28515625" style="1" customWidth="1"/>
    <col min="14861" max="14861" width="9.5703125" style="1" customWidth="1"/>
    <col min="14862" max="14862" width="6.85546875" style="1" customWidth="1"/>
    <col min="14863" max="14863" width="6.7109375" style="1" bestFit="1" customWidth="1"/>
    <col min="14864" max="15104" width="9.140625" style="1"/>
    <col min="15105" max="15105" width="39.7109375" style="1" customWidth="1"/>
    <col min="15106" max="15106" width="5.7109375" style="1" bestFit="1" customWidth="1"/>
    <col min="15107" max="15107" width="11.140625" style="1" customWidth="1"/>
    <col min="15108" max="15108" width="9.140625" style="1" customWidth="1"/>
    <col min="15109" max="15109" width="9.85546875" style="1" bestFit="1" customWidth="1"/>
    <col min="15110" max="15112" width="8.28515625" style="1" bestFit="1" customWidth="1"/>
    <col min="15113" max="15113" width="8.7109375" style="1" customWidth="1"/>
    <col min="15114" max="15114" width="11.42578125" style="1" bestFit="1" customWidth="1"/>
    <col min="15115" max="15115" width="8.28515625" style="1" bestFit="1" customWidth="1"/>
    <col min="15116" max="15116" width="8.28515625" style="1" customWidth="1"/>
    <col min="15117" max="15117" width="9.5703125" style="1" customWidth="1"/>
    <col min="15118" max="15118" width="6.85546875" style="1" customWidth="1"/>
    <col min="15119" max="15119" width="6.7109375" style="1" bestFit="1" customWidth="1"/>
    <col min="15120" max="15360" width="9.140625" style="1"/>
    <col min="15361" max="15361" width="39.7109375" style="1" customWidth="1"/>
    <col min="15362" max="15362" width="5.7109375" style="1" bestFit="1" customWidth="1"/>
    <col min="15363" max="15363" width="11.140625" style="1" customWidth="1"/>
    <col min="15364" max="15364" width="9.140625" style="1" customWidth="1"/>
    <col min="15365" max="15365" width="9.85546875" style="1" bestFit="1" customWidth="1"/>
    <col min="15366" max="15368" width="8.28515625" style="1" bestFit="1" customWidth="1"/>
    <col min="15369" max="15369" width="8.7109375" style="1" customWidth="1"/>
    <col min="15370" max="15370" width="11.42578125" style="1" bestFit="1" customWidth="1"/>
    <col min="15371" max="15371" width="8.28515625" style="1" bestFit="1" customWidth="1"/>
    <col min="15372" max="15372" width="8.28515625" style="1" customWidth="1"/>
    <col min="15373" max="15373" width="9.5703125" style="1" customWidth="1"/>
    <col min="15374" max="15374" width="6.85546875" style="1" customWidth="1"/>
    <col min="15375" max="15375" width="6.7109375" style="1" bestFit="1" customWidth="1"/>
    <col min="15376" max="15616" width="9.140625" style="1"/>
    <col min="15617" max="15617" width="39.7109375" style="1" customWidth="1"/>
    <col min="15618" max="15618" width="5.7109375" style="1" bestFit="1" customWidth="1"/>
    <col min="15619" max="15619" width="11.140625" style="1" customWidth="1"/>
    <col min="15620" max="15620" width="9.140625" style="1" customWidth="1"/>
    <col min="15621" max="15621" width="9.85546875" style="1" bestFit="1" customWidth="1"/>
    <col min="15622" max="15624" width="8.28515625" style="1" bestFit="1" customWidth="1"/>
    <col min="15625" max="15625" width="8.7109375" style="1" customWidth="1"/>
    <col min="15626" max="15626" width="11.42578125" style="1" bestFit="1" customWidth="1"/>
    <col min="15627" max="15627" width="8.28515625" style="1" bestFit="1" customWidth="1"/>
    <col min="15628" max="15628" width="8.28515625" style="1" customWidth="1"/>
    <col min="15629" max="15629" width="9.5703125" style="1" customWidth="1"/>
    <col min="15630" max="15630" width="6.85546875" style="1" customWidth="1"/>
    <col min="15631" max="15631" width="6.7109375" style="1" bestFit="1" customWidth="1"/>
    <col min="15632" max="15872" width="9.140625" style="1"/>
    <col min="15873" max="15873" width="39.7109375" style="1" customWidth="1"/>
    <col min="15874" max="15874" width="5.7109375" style="1" bestFit="1" customWidth="1"/>
    <col min="15875" max="15875" width="11.140625" style="1" customWidth="1"/>
    <col min="15876" max="15876" width="9.140625" style="1" customWidth="1"/>
    <col min="15877" max="15877" width="9.85546875" style="1" bestFit="1" customWidth="1"/>
    <col min="15878" max="15880" width="8.28515625" style="1" bestFit="1" customWidth="1"/>
    <col min="15881" max="15881" width="8.7109375" style="1" customWidth="1"/>
    <col min="15882" max="15882" width="11.42578125" style="1" bestFit="1" customWidth="1"/>
    <col min="15883" max="15883" width="8.28515625" style="1" bestFit="1" customWidth="1"/>
    <col min="15884" max="15884" width="8.28515625" style="1" customWidth="1"/>
    <col min="15885" max="15885" width="9.5703125" style="1" customWidth="1"/>
    <col min="15886" max="15886" width="6.85546875" style="1" customWidth="1"/>
    <col min="15887" max="15887" width="6.7109375" style="1" bestFit="1" customWidth="1"/>
    <col min="15888" max="16128" width="9.140625" style="1"/>
    <col min="16129" max="16129" width="39.7109375" style="1" customWidth="1"/>
    <col min="16130" max="16130" width="5.7109375" style="1" bestFit="1" customWidth="1"/>
    <col min="16131" max="16131" width="11.140625" style="1" customWidth="1"/>
    <col min="16132" max="16132" width="9.140625" style="1" customWidth="1"/>
    <col min="16133" max="16133" width="9.85546875" style="1" bestFit="1" customWidth="1"/>
    <col min="16134" max="16136" width="8.28515625" style="1" bestFit="1" customWidth="1"/>
    <col min="16137" max="16137" width="8.7109375" style="1" customWidth="1"/>
    <col min="16138" max="16138" width="11.42578125" style="1" bestFit="1" customWidth="1"/>
    <col min="16139" max="16139" width="8.28515625" style="1" bestFit="1" customWidth="1"/>
    <col min="16140" max="16140" width="8.28515625" style="1" customWidth="1"/>
    <col min="16141" max="16141" width="9.5703125" style="1" customWidth="1"/>
    <col min="16142" max="16142" width="6.85546875" style="1" customWidth="1"/>
    <col min="16143" max="16143" width="6.7109375" style="1" bestFit="1" customWidth="1"/>
    <col min="16144" max="16384" width="9.140625" style="1"/>
  </cols>
  <sheetData>
    <row r="1" spans="1:16" ht="54" customHeight="1">
      <c r="J1" s="46"/>
      <c r="K1" s="46"/>
      <c r="L1" s="440" t="s">
        <v>164</v>
      </c>
      <c r="M1" s="440"/>
      <c r="N1" s="440"/>
      <c r="O1" s="440"/>
      <c r="P1" s="46"/>
    </row>
    <row r="2" spans="1:16" ht="15.75">
      <c r="J2" s="45"/>
    </row>
    <row r="3" spans="1:16" ht="17.25">
      <c r="A3" s="524" t="s">
        <v>165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</row>
    <row r="4" spans="1:16" ht="17.25">
      <c r="A4" s="63"/>
      <c r="B4" s="63"/>
      <c r="C4" s="360"/>
      <c r="D4" s="360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6" ht="15.75">
      <c r="A5" s="598" t="s">
        <v>439</v>
      </c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</row>
    <row r="6" spans="1:16">
      <c r="A6" s="597" t="s">
        <v>46</v>
      </c>
      <c r="B6" s="597"/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7"/>
      <c r="O6" s="597"/>
    </row>
    <row r="7" spans="1:16" ht="15.75">
      <c r="A7" s="444" t="s">
        <v>47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</row>
    <row r="8" spans="1:16">
      <c r="A8" s="597" t="s">
        <v>48</v>
      </c>
      <c r="B8" s="597"/>
      <c r="C8" s="597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597"/>
      <c r="O8" s="597"/>
    </row>
    <row r="9" spans="1:16" ht="15.75">
      <c r="A9" s="527" t="s">
        <v>166</v>
      </c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</row>
    <row r="10" spans="1:16" ht="23.25" customHeight="1">
      <c r="A10" s="527" t="s">
        <v>167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527"/>
      <c r="N10" s="527"/>
      <c r="O10" s="527"/>
    </row>
    <row r="11" spans="1:16" ht="48.75" customHeight="1">
      <c r="A11" s="528" t="s">
        <v>206</v>
      </c>
      <c r="B11" s="528"/>
      <c r="C11" s="528"/>
      <c r="D11" s="528"/>
      <c r="E11" s="528"/>
      <c r="F11" s="528"/>
      <c r="G11" s="528"/>
      <c r="H11" s="528"/>
      <c r="I11" s="528"/>
      <c r="J11" s="528"/>
      <c r="K11" s="528"/>
      <c r="L11" s="528"/>
      <c r="M11" s="528"/>
      <c r="N11" s="528"/>
      <c r="O11" s="528"/>
    </row>
    <row r="12" spans="1:16" ht="31.5" customHeight="1">
      <c r="A12" s="527" t="s">
        <v>49</v>
      </c>
      <c r="B12" s="527"/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</row>
    <row r="13" spans="1:16" ht="30">
      <c r="A13" s="64"/>
      <c r="B13" s="64"/>
      <c r="C13" s="361"/>
      <c r="D13" s="361"/>
      <c r="E13" s="64"/>
      <c r="F13" s="64"/>
      <c r="G13" s="64"/>
      <c r="H13" s="64"/>
      <c r="I13" s="65"/>
      <c r="J13" s="64"/>
      <c r="K13" s="64"/>
      <c r="L13" s="64"/>
      <c r="M13" s="64"/>
      <c r="N13" s="64"/>
      <c r="O13" s="66" t="s">
        <v>168</v>
      </c>
    </row>
    <row r="14" spans="1:16" s="67" customFormat="1" ht="12.75">
      <c r="A14" s="529" t="s">
        <v>10</v>
      </c>
      <c r="B14" s="530" t="s">
        <v>50</v>
      </c>
      <c r="C14" s="531" t="s">
        <v>51</v>
      </c>
      <c r="D14" s="531" t="s">
        <v>52</v>
      </c>
      <c r="E14" s="531"/>
      <c r="F14" s="531"/>
      <c r="G14" s="531"/>
      <c r="H14" s="531"/>
      <c r="I14" s="531" t="s">
        <v>169</v>
      </c>
      <c r="J14" s="531"/>
      <c r="K14" s="531"/>
      <c r="L14" s="531"/>
      <c r="M14" s="530" t="s">
        <v>170</v>
      </c>
      <c r="N14" s="530"/>
      <c r="O14" s="530"/>
    </row>
    <row r="15" spans="1:16" s="67" customFormat="1" ht="12.75">
      <c r="A15" s="529"/>
      <c r="B15" s="530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0" t="s">
        <v>53</v>
      </c>
      <c r="N15" s="530"/>
      <c r="O15" s="530"/>
    </row>
    <row r="16" spans="1:16" s="67" customFormat="1" ht="12.75">
      <c r="A16" s="529"/>
      <c r="B16" s="530"/>
      <c r="C16" s="531"/>
      <c r="D16" s="531" t="s">
        <v>14</v>
      </c>
      <c r="E16" s="531" t="s">
        <v>54</v>
      </c>
      <c r="F16" s="531"/>
      <c r="G16" s="531"/>
      <c r="H16" s="531"/>
      <c r="I16" s="530" t="s">
        <v>14</v>
      </c>
      <c r="J16" s="530" t="s">
        <v>55</v>
      </c>
      <c r="K16" s="530"/>
      <c r="L16" s="530"/>
      <c r="M16" s="530"/>
      <c r="N16" s="530"/>
      <c r="O16" s="530"/>
    </row>
    <row r="17" spans="1:15" s="67" customFormat="1" ht="12.75">
      <c r="A17" s="529"/>
      <c r="B17" s="530"/>
      <c r="C17" s="531"/>
      <c r="D17" s="531"/>
      <c r="E17" s="69" t="s">
        <v>56</v>
      </c>
      <c r="F17" s="69" t="s">
        <v>57</v>
      </c>
      <c r="G17" s="69" t="s">
        <v>58</v>
      </c>
      <c r="H17" s="69" t="s">
        <v>59</v>
      </c>
      <c r="I17" s="530"/>
      <c r="J17" s="69" t="s">
        <v>60</v>
      </c>
      <c r="K17" s="68" t="s">
        <v>61</v>
      </c>
      <c r="L17" s="70">
        <v>25020300</v>
      </c>
      <c r="M17" s="71">
        <v>602100</v>
      </c>
      <c r="N17" s="72"/>
      <c r="O17" s="73"/>
    </row>
    <row r="18" spans="1:15" s="67" customFormat="1" ht="12.75">
      <c r="A18" s="44" t="s">
        <v>15</v>
      </c>
      <c r="B18" s="44" t="s">
        <v>16</v>
      </c>
      <c r="C18" s="295" t="s">
        <v>17</v>
      </c>
      <c r="D18" s="295" t="s">
        <v>18</v>
      </c>
      <c r="E18" s="295" t="s">
        <v>19</v>
      </c>
      <c r="F18" s="295" t="s">
        <v>62</v>
      </c>
      <c r="G18" s="295" t="s">
        <v>63</v>
      </c>
      <c r="H18" s="295" t="s">
        <v>64</v>
      </c>
      <c r="I18" s="44" t="s">
        <v>65</v>
      </c>
      <c r="J18" s="44" t="s">
        <v>66</v>
      </c>
      <c r="K18" s="44" t="s">
        <v>67</v>
      </c>
      <c r="L18" s="44">
        <v>12</v>
      </c>
      <c r="M18" s="44">
        <v>13</v>
      </c>
      <c r="N18" s="44">
        <v>14</v>
      </c>
      <c r="O18" s="44">
        <v>15</v>
      </c>
    </row>
    <row r="19" spans="1:15" s="6" customFormat="1">
      <c r="A19" s="402" t="s">
        <v>449</v>
      </c>
      <c r="B19" s="402" t="s">
        <v>68</v>
      </c>
      <c r="C19" s="411">
        <f>D19+I19+M19</f>
        <v>3618957.66</v>
      </c>
      <c r="D19" s="411">
        <f>E19+F19+G19+H19</f>
        <v>2460416.3000000003</v>
      </c>
      <c r="E19" s="422">
        <f>E20</f>
        <v>2460416.3000000003</v>
      </c>
      <c r="F19" s="411">
        <f t="shared" ref="F19:O19" si="0">F21</f>
        <v>0</v>
      </c>
      <c r="G19" s="411">
        <f t="shared" si="0"/>
        <v>0</v>
      </c>
      <c r="H19" s="411">
        <f t="shared" si="0"/>
        <v>0</v>
      </c>
      <c r="I19" s="412">
        <f t="shared" si="0"/>
        <v>0</v>
      </c>
      <c r="J19" s="412">
        <f t="shared" si="0"/>
        <v>0</v>
      </c>
      <c r="K19" s="412">
        <f t="shared" si="0"/>
        <v>0</v>
      </c>
      <c r="L19" s="412">
        <f t="shared" si="0"/>
        <v>0</v>
      </c>
      <c r="M19" s="412">
        <f t="shared" si="0"/>
        <v>1158541.3600000001</v>
      </c>
      <c r="N19" s="412">
        <f t="shared" si="0"/>
        <v>0</v>
      </c>
      <c r="O19" s="35">
        <f t="shared" si="0"/>
        <v>0</v>
      </c>
    </row>
    <row r="20" spans="1:15" ht="25.5">
      <c r="A20" s="41" t="s">
        <v>69</v>
      </c>
      <c r="B20" s="43" t="s">
        <v>68</v>
      </c>
      <c r="C20" s="381">
        <f t="shared" ref="C20:C83" si="1">D20+I20+M20</f>
        <v>3005416.3000000003</v>
      </c>
      <c r="D20" s="381">
        <f>E20+F20+G20+H20</f>
        <v>3005416.3000000003</v>
      </c>
      <c r="E20" s="423">
        <f>E23</f>
        <v>2460416.3000000003</v>
      </c>
      <c r="F20" s="381"/>
      <c r="G20" s="381">
        <v>545000</v>
      </c>
      <c r="H20" s="381"/>
      <c r="I20" s="382"/>
      <c r="J20" s="382">
        <f>J23</f>
        <v>0</v>
      </c>
      <c r="K20" s="382">
        <f>K23</f>
        <v>0</v>
      </c>
      <c r="L20" s="382"/>
      <c r="M20" s="382"/>
      <c r="N20" s="382"/>
      <c r="O20" s="35"/>
    </row>
    <row r="21" spans="1:15">
      <c r="A21" s="41" t="s">
        <v>70</v>
      </c>
      <c r="B21" s="43" t="s">
        <v>68</v>
      </c>
      <c r="C21" s="381">
        <f t="shared" si="1"/>
        <v>1158541.3600000001</v>
      </c>
      <c r="D21" s="381">
        <f t="shared" ref="D21:D83" si="2">E21+F21+G21+H21</f>
        <v>0</v>
      </c>
      <c r="E21" s="381"/>
      <c r="F21" s="381">
        <f t="shared" ref="F21:O21" si="3">F23</f>
        <v>0</v>
      </c>
      <c r="G21" s="381"/>
      <c r="H21" s="381">
        <f t="shared" si="3"/>
        <v>0</v>
      </c>
      <c r="I21" s="382">
        <f t="shared" si="3"/>
        <v>0</v>
      </c>
      <c r="J21" s="382">
        <f t="shared" si="3"/>
        <v>0</v>
      </c>
      <c r="K21" s="382">
        <f t="shared" si="3"/>
        <v>0</v>
      </c>
      <c r="L21" s="382"/>
      <c r="M21" s="382">
        <v>1158541.3600000001</v>
      </c>
      <c r="N21" s="382"/>
      <c r="O21" s="35">
        <f t="shared" si="3"/>
        <v>0</v>
      </c>
    </row>
    <row r="22" spans="1:15" s="6" customFormat="1">
      <c r="A22" s="42" t="s">
        <v>171</v>
      </c>
      <c r="B22" s="44"/>
      <c r="C22" s="381">
        <f t="shared" si="1"/>
        <v>0</v>
      </c>
      <c r="D22" s="381">
        <f t="shared" si="2"/>
        <v>0</v>
      </c>
      <c r="E22" s="381"/>
      <c r="F22" s="381"/>
      <c r="G22" s="381"/>
      <c r="H22" s="381"/>
      <c r="I22" s="382">
        <f>I23</f>
        <v>0</v>
      </c>
      <c r="J22" s="382"/>
      <c r="K22" s="382"/>
      <c r="L22" s="382"/>
      <c r="M22" s="382"/>
      <c r="N22" s="382"/>
      <c r="O22" s="35"/>
    </row>
    <row r="23" spans="1:15" s="6" customFormat="1">
      <c r="A23" s="402" t="s">
        <v>450</v>
      </c>
      <c r="B23" s="402" t="s">
        <v>68</v>
      </c>
      <c r="C23" s="411">
        <f t="shared" si="1"/>
        <v>4163957.66</v>
      </c>
      <c r="D23" s="411">
        <f t="shared" si="2"/>
        <v>3005416.3000000003</v>
      </c>
      <c r="E23" s="411">
        <f>E24+E60+E80</f>
        <v>2460416.3000000003</v>
      </c>
      <c r="F23" s="411">
        <f t="shared" ref="F23:K24" si="4">F24+F60+F80</f>
        <v>0</v>
      </c>
      <c r="G23" s="411">
        <f t="shared" si="4"/>
        <v>545000</v>
      </c>
      <c r="H23" s="411">
        <f t="shared" si="4"/>
        <v>0</v>
      </c>
      <c r="I23" s="412">
        <f t="shared" si="4"/>
        <v>0</v>
      </c>
      <c r="J23" s="412">
        <f t="shared" si="4"/>
        <v>0</v>
      </c>
      <c r="K23" s="412">
        <f t="shared" si="4"/>
        <v>0</v>
      </c>
      <c r="L23" s="412"/>
      <c r="M23" s="412">
        <v>1158541.3600000001</v>
      </c>
      <c r="N23" s="412"/>
      <c r="O23" s="35">
        <f>O24+O60+O80</f>
        <v>0</v>
      </c>
    </row>
    <row r="24" spans="1:15" s="6" customFormat="1">
      <c r="A24" s="402" t="s">
        <v>451</v>
      </c>
      <c r="B24" s="402" t="s">
        <v>71</v>
      </c>
      <c r="C24" s="411">
        <f t="shared" si="1"/>
        <v>3011916.3000000003</v>
      </c>
      <c r="D24" s="411">
        <f t="shared" si="2"/>
        <v>3005416.3000000003</v>
      </c>
      <c r="E24" s="411">
        <f t="shared" ref="E24:J24" si="5">E26+E30+E31+E48+E51+E55+E59</f>
        <v>2460416.3000000003</v>
      </c>
      <c r="F24" s="411">
        <f t="shared" si="5"/>
        <v>0</v>
      </c>
      <c r="G24" s="411">
        <v>545000</v>
      </c>
      <c r="H24" s="411">
        <f t="shared" si="5"/>
        <v>0</v>
      </c>
      <c r="I24" s="412">
        <f t="shared" si="5"/>
        <v>0</v>
      </c>
      <c r="J24" s="412">
        <f t="shared" si="5"/>
        <v>0</v>
      </c>
      <c r="K24" s="412">
        <f t="shared" si="4"/>
        <v>0</v>
      </c>
      <c r="L24" s="412"/>
      <c r="M24" s="412">
        <f>M26+M30+M31+M48+M51+M55+M59</f>
        <v>6500</v>
      </c>
      <c r="N24" s="412"/>
      <c r="O24" s="35">
        <f>O26+O30+O31+O48+O51+O55+O59</f>
        <v>0</v>
      </c>
    </row>
    <row r="25" spans="1:15" s="6" customFormat="1">
      <c r="A25" s="36" t="s">
        <v>72</v>
      </c>
      <c r="B25" s="402">
        <v>2100</v>
      </c>
      <c r="C25" s="411">
        <f t="shared" si="1"/>
        <v>0</v>
      </c>
      <c r="D25" s="411">
        <f t="shared" si="2"/>
        <v>0</v>
      </c>
      <c r="E25" s="411"/>
      <c r="F25" s="411"/>
      <c r="G25" s="411"/>
      <c r="H25" s="411"/>
      <c r="I25" s="412"/>
      <c r="J25" s="412"/>
      <c r="K25" s="412"/>
      <c r="L25" s="412"/>
      <c r="M25" s="412"/>
      <c r="N25" s="412"/>
      <c r="O25" s="35"/>
    </row>
    <row r="26" spans="1:15" s="6" customFormat="1">
      <c r="A26" s="37" t="s">
        <v>73</v>
      </c>
      <c r="B26" s="402" t="s">
        <v>74</v>
      </c>
      <c r="C26" s="411">
        <f t="shared" si="1"/>
        <v>0</v>
      </c>
      <c r="D26" s="411">
        <f t="shared" si="2"/>
        <v>0</v>
      </c>
      <c r="E26" s="411">
        <f t="shared" ref="E26:K26" si="6">E27+E28</f>
        <v>0</v>
      </c>
      <c r="F26" s="411">
        <f t="shared" si="6"/>
        <v>0</v>
      </c>
      <c r="G26" s="411">
        <f t="shared" si="6"/>
        <v>0</v>
      </c>
      <c r="H26" s="411">
        <f t="shared" si="6"/>
        <v>0</v>
      </c>
      <c r="I26" s="412">
        <f t="shared" si="6"/>
        <v>0</v>
      </c>
      <c r="J26" s="412">
        <f t="shared" si="6"/>
        <v>0</v>
      </c>
      <c r="K26" s="412">
        <f t="shared" si="6"/>
        <v>0</v>
      </c>
      <c r="L26" s="412"/>
      <c r="M26" s="412">
        <f>M27+M28</f>
        <v>0</v>
      </c>
      <c r="N26" s="412"/>
      <c r="O26" s="35">
        <f>O27+O28</f>
        <v>0</v>
      </c>
    </row>
    <row r="27" spans="1:15">
      <c r="A27" s="38" t="s">
        <v>75</v>
      </c>
      <c r="B27" s="43" t="s">
        <v>76</v>
      </c>
      <c r="C27" s="381">
        <f t="shared" si="1"/>
        <v>0</v>
      </c>
      <c r="D27" s="381">
        <f t="shared" si="2"/>
        <v>0</v>
      </c>
      <c r="E27" s="381"/>
      <c r="F27" s="381"/>
      <c r="G27" s="381"/>
      <c r="H27" s="381"/>
      <c r="I27" s="382">
        <f>J27+K27</f>
        <v>0</v>
      </c>
      <c r="J27" s="382"/>
      <c r="K27" s="382"/>
      <c r="L27" s="382"/>
      <c r="M27" s="382"/>
      <c r="N27" s="382"/>
      <c r="O27" s="39"/>
    </row>
    <row r="28" spans="1:15">
      <c r="A28" s="38" t="s">
        <v>77</v>
      </c>
      <c r="B28" s="43" t="s">
        <v>78</v>
      </c>
      <c r="C28" s="381">
        <f t="shared" si="1"/>
        <v>0</v>
      </c>
      <c r="D28" s="381">
        <f t="shared" si="2"/>
        <v>0</v>
      </c>
      <c r="E28" s="381"/>
      <c r="F28" s="381"/>
      <c r="G28" s="381"/>
      <c r="H28" s="381"/>
      <c r="I28" s="382">
        <f>J28+K28</f>
        <v>0</v>
      </c>
      <c r="J28" s="382"/>
      <c r="K28" s="382"/>
      <c r="L28" s="382"/>
      <c r="M28" s="382"/>
      <c r="N28" s="382"/>
      <c r="O28" s="39"/>
    </row>
    <row r="29" spans="1:15">
      <c r="A29" s="38" t="s">
        <v>172</v>
      </c>
      <c r="B29" s="43">
        <v>2113</v>
      </c>
      <c r="C29" s="381">
        <f t="shared" si="1"/>
        <v>0</v>
      </c>
      <c r="D29" s="381">
        <f t="shared" si="2"/>
        <v>0</v>
      </c>
      <c r="E29" s="381"/>
      <c r="F29" s="381"/>
      <c r="G29" s="381"/>
      <c r="H29" s="381"/>
      <c r="I29" s="382"/>
      <c r="J29" s="382"/>
      <c r="K29" s="382"/>
      <c r="L29" s="382"/>
      <c r="M29" s="382"/>
      <c r="N29" s="382"/>
      <c r="O29" s="39"/>
    </row>
    <row r="30" spans="1:15" s="6" customFormat="1">
      <c r="A30" s="37" t="s">
        <v>79</v>
      </c>
      <c r="B30" s="44" t="s">
        <v>80</v>
      </c>
      <c r="C30" s="381">
        <f t="shared" si="1"/>
        <v>0</v>
      </c>
      <c r="D30" s="381">
        <f t="shared" si="2"/>
        <v>0</v>
      </c>
      <c r="E30" s="381"/>
      <c r="F30" s="381"/>
      <c r="G30" s="381"/>
      <c r="H30" s="381"/>
      <c r="I30" s="382">
        <f>J30+K30</f>
        <v>0</v>
      </c>
      <c r="J30" s="382"/>
      <c r="K30" s="382"/>
      <c r="L30" s="382"/>
      <c r="M30" s="382"/>
      <c r="N30" s="382"/>
      <c r="O30" s="35"/>
    </row>
    <row r="31" spans="1:15" s="6" customFormat="1">
      <c r="A31" s="37" t="s">
        <v>29</v>
      </c>
      <c r="B31" s="402">
        <v>2200</v>
      </c>
      <c r="C31" s="411">
        <f t="shared" si="1"/>
        <v>2768916.3000000003</v>
      </c>
      <c r="D31" s="411">
        <f t="shared" si="2"/>
        <v>2762416.3000000003</v>
      </c>
      <c r="E31" s="411">
        <f t="shared" ref="E31:O31" si="7">E32+E33+E34+E35+E36+E37+E38+E45</f>
        <v>2460416.3000000003</v>
      </c>
      <c r="F31" s="411">
        <f t="shared" si="7"/>
        <v>0</v>
      </c>
      <c r="G31" s="411">
        <v>302000</v>
      </c>
      <c r="H31" s="411">
        <f t="shared" si="7"/>
        <v>0</v>
      </c>
      <c r="I31" s="412">
        <f t="shared" si="7"/>
        <v>0</v>
      </c>
      <c r="J31" s="412">
        <f t="shared" si="7"/>
        <v>0</v>
      </c>
      <c r="K31" s="412">
        <f t="shared" si="7"/>
        <v>0</v>
      </c>
      <c r="L31" s="412"/>
      <c r="M31" s="412">
        <f t="shared" si="7"/>
        <v>6500</v>
      </c>
      <c r="N31" s="412"/>
      <c r="O31" s="35">
        <f t="shared" si="7"/>
        <v>0</v>
      </c>
    </row>
    <row r="32" spans="1:15">
      <c r="A32" s="41" t="s">
        <v>30</v>
      </c>
      <c r="B32" s="43" t="s">
        <v>81</v>
      </c>
      <c r="C32" s="381">
        <f t="shared" si="1"/>
        <v>126137.32000000004</v>
      </c>
      <c r="D32" s="381">
        <f t="shared" si="2"/>
        <v>126137.32000000004</v>
      </c>
      <c r="E32" s="381">
        <f>Дов.!F40</f>
        <v>126137.32000000004</v>
      </c>
      <c r="F32" s="381"/>
      <c r="G32" s="381"/>
      <c r="H32" s="381"/>
      <c r="I32" s="382">
        <f>J32</f>
        <v>0</v>
      </c>
      <c r="J32" s="382"/>
      <c r="K32" s="382"/>
      <c r="L32" s="382"/>
      <c r="M32" s="382"/>
      <c r="N32" s="382"/>
      <c r="O32" s="39"/>
    </row>
    <row r="33" spans="1:15">
      <c r="A33" s="41" t="s">
        <v>31</v>
      </c>
      <c r="B33" s="43" t="s">
        <v>82</v>
      </c>
      <c r="C33" s="381">
        <f t="shared" si="1"/>
        <v>899681.3</v>
      </c>
      <c r="D33" s="381">
        <f t="shared" si="2"/>
        <v>899681.3</v>
      </c>
      <c r="E33" s="381">
        <f>Дов.!F41</f>
        <v>899681.3</v>
      </c>
      <c r="F33" s="381"/>
      <c r="G33" s="381"/>
      <c r="H33" s="381"/>
      <c r="I33" s="382">
        <f>J33</f>
        <v>0</v>
      </c>
      <c r="J33" s="382"/>
      <c r="K33" s="382"/>
      <c r="L33" s="382"/>
      <c r="M33" s="382"/>
      <c r="N33" s="382"/>
      <c r="O33" s="39"/>
    </row>
    <row r="34" spans="1:15">
      <c r="A34" s="41" t="s">
        <v>83</v>
      </c>
      <c r="B34" s="43" t="s">
        <v>84</v>
      </c>
      <c r="C34" s="381">
        <f t="shared" si="1"/>
        <v>148599</v>
      </c>
      <c r="D34" s="381">
        <f t="shared" si="2"/>
        <v>148599</v>
      </c>
      <c r="E34" s="381">
        <f>Дов.!F42</f>
        <v>148599</v>
      </c>
      <c r="F34" s="381"/>
      <c r="G34" s="381"/>
      <c r="H34" s="381"/>
      <c r="I34" s="382">
        <f>J34+K34</f>
        <v>0</v>
      </c>
      <c r="J34" s="382"/>
      <c r="K34" s="382"/>
      <c r="L34" s="382"/>
      <c r="M34" s="382"/>
      <c r="N34" s="382"/>
      <c r="O34" s="39"/>
    </row>
    <row r="35" spans="1:15">
      <c r="A35" s="41" t="s">
        <v>32</v>
      </c>
      <c r="B35" s="43">
        <v>2240</v>
      </c>
      <c r="C35" s="381">
        <f t="shared" si="1"/>
        <v>1282046.03</v>
      </c>
      <c r="D35" s="381">
        <f t="shared" si="2"/>
        <v>1282046.03</v>
      </c>
      <c r="E35" s="381">
        <f>Дов.!F43</f>
        <v>1282046.03</v>
      </c>
      <c r="F35" s="381"/>
      <c r="G35" s="381"/>
      <c r="H35" s="381"/>
      <c r="I35" s="382"/>
      <c r="J35" s="382"/>
      <c r="K35" s="382"/>
      <c r="L35" s="382"/>
      <c r="M35" s="382"/>
      <c r="N35" s="382"/>
      <c r="O35" s="39"/>
    </row>
    <row r="36" spans="1:15">
      <c r="A36" s="41" t="s">
        <v>85</v>
      </c>
      <c r="B36" s="43">
        <v>2250</v>
      </c>
      <c r="C36" s="381">
        <f t="shared" si="1"/>
        <v>0</v>
      </c>
      <c r="D36" s="381">
        <f t="shared" si="2"/>
        <v>0</v>
      </c>
      <c r="E36" s="381"/>
      <c r="F36" s="381"/>
      <c r="G36" s="381"/>
      <c r="H36" s="381"/>
      <c r="I36" s="382">
        <f>J36+K36</f>
        <v>0</v>
      </c>
      <c r="J36" s="382"/>
      <c r="K36" s="382"/>
      <c r="L36" s="382"/>
      <c r="M36" s="382"/>
      <c r="N36" s="382"/>
      <c r="O36" s="39"/>
    </row>
    <row r="37" spans="1:15">
      <c r="A37" s="41" t="s">
        <v>86</v>
      </c>
      <c r="B37" s="43">
        <v>2260</v>
      </c>
      <c r="C37" s="381">
        <f t="shared" si="1"/>
        <v>0</v>
      </c>
      <c r="D37" s="381">
        <f t="shared" si="2"/>
        <v>0</v>
      </c>
      <c r="E37" s="381"/>
      <c r="F37" s="381"/>
      <c r="G37" s="381"/>
      <c r="H37" s="381"/>
      <c r="I37" s="382">
        <f>J37+K37</f>
        <v>0</v>
      </c>
      <c r="J37" s="382"/>
      <c r="K37" s="382"/>
      <c r="L37" s="382"/>
      <c r="M37" s="382"/>
      <c r="N37" s="382"/>
      <c r="O37" s="39"/>
    </row>
    <row r="38" spans="1:15" s="6" customFormat="1">
      <c r="A38" s="37" t="s">
        <v>33</v>
      </c>
      <c r="B38" s="402">
        <v>2270</v>
      </c>
      <c r="C38" s="411">
        <f t="shared" si="1"/>
        <v>297452.65000000002</v>
      </c>
      <c r="D38" s="411">
        <f t="shared" si="2"/>
        <v>290952.65000000002</v>
      </c>
      <c r="E38" s="411">
        <f t="shared" ref="E38:O38" si="8">E39+E40+E41+E42+E43</f>
        <v>3952.6499999999996</v>
      </c>
      <c r="F38" s="411">
        <f t="shared" si="8"/>
        <v>0</v>
      </c>
      <c r="G38" s="411">
        <f t="shared" si="8"/>
        <v>287000</v>
      </c>
      <c r="H38" s="411">
        <f t="shared" si="8"/>
        <v>0</v>
      </c>
      <c r="I38" s="412">
        <f t="shared" si="8"/>
        <v>0</v>
      </c>
      <c r="J38" s="412">
        <f t="shared" si="8"/>
        <v>0</v>
      </c>
      <c r="K38" s="412">
        <f t="shared" si="8"/>
        <v>0</v>
      </c>
      <c r="L38" s="412"/>
      <c r="M38" s="412">
        <f t="shared" si="8"/>
        <v>6500</v>
      </c>
      <c r="N38" s="412"/>
      <c r="O38" s="35">
        <f t="shared" si="8"/>
        <v>0</v>
      </c>
    </row>
    <row r="39" spans="1:15">
      <c r="A39" s="38" t="s">
        <v>34</v>
      </c>
      <c r="B39" s="43" t="s">
        <v>87</v>
      </c>
      <c r="C39" s="381">
        <f t="shared" si="1"/>
        <v>15500</v>
      </c>
      <c r="D39" s="381">
        <f t="shared" si="2"/>
        <v>12000</v>
      </c>
      <c r="E39" s="381"/>
      <c r="F39" s="381"/>
      <c r="G39" s="381">
        <v>12000</v>
      </c>
      <c r="H39" s="381"/>
      <c r="I39" s="382">
        <f t="shared" ref="I39:I44" si="9">J39+K39</f>
        <v>0</v>
      </c>
      <c r="J39" s="382"/>
      <c r="K39" s="382"/>
      <c r="L39" s="382"/>
      <c r="M39" s="382">
        <v>3500</v>
      </c>
      <c r="N39" s="382"/>
      <c r="O39" s="39"/>
    </row>
    <row r="40" spans="1:15">
      <c r="A40" s="38" t="s">
        <v>35</v>
      </c>
      <c r="B40" s="43" t="s">
        <v>88</v>
      </c>
      <c r="C40" s="381">
        <f t="shared" si="1"/>
        <v>55000</v>
      </c>
      <c r="D40" s="381">
        <f t="shared" si="2"/>
        <v>55000</v>
      </c>
      <c r="E40" s="381"/>
      <c r="F40" s="381"/>
      <c r="G40" s="381">
        <v>55000</v>
      </c>
      <c r="H40" s="381"/>
      <c r="I40" s="382">
        <f t="shared" si="9"/>
        <v>0</v>
      </c>
      <c r="J40" s="382"/>
      <c r="K40" s="382"/>
      <c r="L40" s="382"/>
      <c r="M40" s="382"/>
      <c r="N40" s="382"/>
      <c r="O40" s="39"/>
    </row>
    <row r="41" spans="1:15">
      <c r="A41" s="38" t="s">
        <v>36</v>
      </c>
      <c r="B41" s="43">
        <v>2273</v>
      </c>
      <c r="C41" s="381">
        <f t="shared" si="1"/>
        <v>225325.72</v>
      </c>
      <c r="D41" s="381">
        <f t="shared" si="2"/>
        <v>222325.72</v>
      </c>
      <c r="E41" s="381">
        <f>Дов.!F45</f>
        <v>2325.7199999999998</v>
      </c>
      <c r="F41" s="381"/>
      <c r="G41" s="381">
        <v>220000</v>
      </c>
      <c r="H41" s="381"/>
      <c r="I41" s="382">
        <f t="shared" si="9"/>
        <v>0</v>
      </c>
      <c r="J41" s="382"/>
      <c r="K41" s="382"/>
      <c r="L41" s="382"/>
      <c r="M41" s="382">
        <v>3000</v>
      </c>
      <c r="N41" s="382"/>
      <c r="O41" s="39"/>
    </row>
    <row r="42" spans="1:15">
      <c r="A42" s="38" t="s">
        <v>89</v>
      </c>
      <c r="B42" s="43">
        <v>2274</v>
      </c>
      <c r="C42" s="381">
        <f t="shared" si="1"/>
        <v>1626.93</v>
      </c>
      <c r="D42" s="381">
        <f t="shared" si="2"/>
        <v>1626.93</v>
      </c>
      <c r="E42" s="381">
        <f>Дов.!F46</f>
        <v>1626.93</v>
      </c>
      <c r="F42" s="381"/>
      <c r="G42" s="381"/>
      <c r="H42" s="381"/>
      <c r="I42" s="382">
        <f t="shared" si="9"/>
        <v>0</v>
      </c>
      <c r="J42" s="382"/>
      <c r="K42" s="382"/>
      <c r="L42" s="382"/>
      <c r="M42" s="382"/>
      <c r="N42" s="382"/>
      <c r="O42" s="39"/>
    </row>
    <row r="43" spans="1:15" ht="25.5">
      <c r="A43" s="38" t="s">
        <v>37</v>
      </c>
      <c r="B43" s="43" t="s">
        <v>90</v>
      </c>
      <c r="C43" s="381">
        <f t="shared" si="1"/>
        <v>0</v>
      </c>
      <c r="D43" s="381">
        <f t="shared" si="2"/>
        <v>0</v>
      </c>
      <c r="E43" s="381"/>
      <c r="F43" s="381"/>
      <c r="G43" s="381"/>
      <c r="H43" s="381"/>
      <c r="I43" s="382">
        <f t="shared" si="9"/>
        <v>0</v>
      </c>
      <c r="J43" s="382"/>
      <c r="K43" s="382"/>
      <c r="L43" s="382"/>
      <c r="M43" s="382"/>
      <c r="N43" s="382"/>
      <c r="O43" s="39"/>
    </row>
    <row r="44" spans="1:15">
      <c r="A44" s="38" t="s">
        <v>91</v>
      </c>
      <c r="B44" s="43">
        <v>2276</v>
      </c>
      <c r="C44" s="381">
        <f t="shared" si="1"/>
        <v>0</v>
      </c>
      <c r="D44" s="381">
        <f t="shared" si="2"/>
        <v>0</v>
      </c>
      <c r="E44" s="381"/>
      <c r="F44" s="381"/>
      <c r="G44" s="381"/>
      <c r="H44" s="381"/>
      <c r="I44" s="382">
        <f t="shared" si="9"/>
        <v>0</v>
      </c>
      <c r="J44" s="382"/>
      <c r="K44" s="382"/>
      <c r="L44" s="382"/>
      <c r="M44" s="382"/>
      <c r="N44" s="382"/>
      <c r="O44" s="39"/>
    </row>
    <row r="45" spans="1:15" s="6" customFormat="1" ht="25.5">
      <c r="A45" s="37" t="s">
        <v>92</v>
      </c>
      <c r="B45" s="44">
        <v>2280</v>
      </c>
      <c r="C45" s="381">
        <f t="shared" si="1"/>
        <v>15000</v>
      </c>
      <c r="D45" s="381">
        <f t="shared" si="2"/>
        <v>15000</v>
      </c>
      <c r="E45" s="381">
        <f t="shared" ref="E45:O45" si="10">E46+E47</f>
        <v>0</v>
      </c>
      <c r="F45" s="381">
        <f t="shared" si="10"/>
        <v>0</v>
      </c>
      <c r="G45" s="381">
        <f t="shared" si="10"/>
        <v>15000</v>
      </c>
      <c r="H45" s="381">
        <f t="shared" si="10"/>
        <v>0</v>
      </c>
      <c r="I45" s="382">
        <f t="shared" si="10"/>
        <v>0</v>
      </c>
      <c r="J45" s="382">
        <f t="shared" si="10"/>
        <v>0</v>
      </c>
      <c r="K45" s="382">
        <f t="shared" si="10"/>
        <v>0</v>
      </c>
      <c r="L45" s="382"/>
      <c r="M45" s="382">
        <f t="shared" si="10"/>
        <v>0</v>
      </c>
      <c r="N45" s="382"/>
      <c r="O45" s="35">
        <f t="shared" si="10"/>
        <v>0</v>
      </c>
    </row>
    <row r="46" spans="1:15" ht="38.25">
      <c r="A46" s="38" t="s">
        <v>93</v>
      </c>
      <c r="B46" s="43" t="s">
        <v>94</v>
      </c>
      <c r="C46" s="381">
        <f t="shared" si="1"/>
        <v>0</v>
      </c>
      <c r="D46" s="381">
        <f t="shared" si="2"/>
        <v>0</v>
      </c>
      <c r="E46" s="381"/>
      <c r="F46" s="381"/>
      <c r="G46" s="381"/>
      <c r="H46" s="381"/>
      <c r="I46" s="382"/>
      <c r="J46" s="382"/>
      <c r="K46" s="382"/>
      <c r="L46" s="382"/>
      <c r="M46" s="382"/>
      <c r="N46" s="382"/>
      <c r="O46" s="39"/>
    </row>
    <row r="47" spans="1:15" ht="38.25">
      <c r="A47" s="38" t="s">
        <v>95</v>
      </c>
      <c r="B47" s="43" t="s">
        <v>96</v>
      </c>
      <c r="C47" s="381">
        <f t="shared" si="1"/>
        <v>15000</v>
      </c>
      <c r="D47" s="381">
        <f t="shared" si="2"/>
        <v>15000</v>
      </c>
      <c r="E47" s="381"/>
      <c r="F47" s="381"/>
      <c r="G47" s="381">
        <v>15000</v>
      </c>
      <c r="H47" s="381"/>
      <c r="I47" s="382">
        <f>J47+K47</f>
        <v>0</v>
      </c>
      <c r="J47" s="382"/>
      <c r="K47" s="382"/>
      <c r="L47" s="382"/>
      <c r="M47" s="382"/>
      <c r="N47" s="382"/>
      <c r="O47" s="39"/>
    </row>
    <row r="48" spans="1:15">
      <c r="A48" s="40" t="s">
        <v>97</v>
      </c>
      <c r="B48" s="44">
        <v>2400</v>
      </c>
      <c r="C48" s="381">
        <f t="shared" si="1"/>
        <v>0</v>
      </c>
      <c r="D48" s="381">
        <f t="shared" si="2"/>
        <v>0</v>
      </c>
      <c r="E48" s="381">
        <f t="shared" ref="E48:O48" si="11">E49+E50</f>
        <v>0</v>
      </c>
      <c r="F48" s="381">
        <f t="shared" si="11"/>
        <v>0</v>
      </c>
      <c r="G48" s="381">
        <f t="shared" si="11"/>
        <v>0</v>
      </c>
      <c r="H48" s="381">
        <f t="shared" si="11"/>
        <v>0</v>
      </c>
      <c r="I48" s="382">
        <f t="shared" si="11"/>
        <v>0</v>
      </c>
      <c r="J48" s="382">
        <f t="shared" si="11"/>
        <v>0</v>
      </c>
      <c r="K48" s="382">
        <f t="shared" si="11"/>
        <v>0</v>
      </c>
      <c r="L48" s="382"/>
      <c r="M48" s="382">
        <f t="shared" si="11"/>
        <v>0</v>
      </c>
      <c r="N48" s="382"/>
      <c r="O48" s="35">
        <f t="shared" si="11"/>
        <v>0</v>
      </c>
    </row>
    <row r="49" spans="1:15" ht="25.5">
      <c r="A49" s="41" t="s">
        <v>98</v>
      </c>
      <c r="B49" s="43">
        <v>2410</v>
      </c>
      <c r="C49" s="381">
        <f t="shared" si="1"/>
        <v>0</v>
      </c>
      <c r="D49" s="381">
        <f t="shared" si="2"/>
        <v>0</v>
      </c>
      <c r="E49" s="381"/>
      <c r="F49" s="381"/>
      <c r="G49" s="381"/>
      <c r="H49" s="381"/>
      <c r="I49" s="382">
        <f>J49+K49</f>
        <v>0</v>
      </c>
      <c r="J49" s="382"/>
      <c r="K49" s="382"/>
      <c r="L49" s="382"/>
      <c r="M49" s="382"/>
      <c r="N49" s="382"/>
      <c r="O49" s="39"/>
    </row>
    <row r="50" spans="1:15" ht="25.5">
      <c r="A50" s="41" t="s">
        <v>99</v>
      </c>
      <c r="B50" s="43">
        <v>2420</v>
      </c>
      <c r="C50" s="381">
        <f t="shared" si="1"/>
        <v>0</v>
      </c>
      <c r="D50" s="381">
        <f t="shared" si="2"/>
        <v>0</v>
      </c>
      <c r="E50" s="381"/>
      <c r="F50" s="381"/>
      <c r="G50" s="381"/>
      <c r="H50" s="381"/>
      <c r="I50" s="382">
        <f>J50+K50</f>
        <v>0</v>
      </c>
      <c r="J50" s="382"/>
      <c r="K50" s="382"/>
      <c r="L50" s="382"/>
      <c r="M50" s="382"/>
      <c r="N50" s="382"/>
      <c r="O50" s="39"/>
    </row>
    <row r="51" spans="1:15" s="74" customFormat="1">
      <c r="A51" s="40" t="s">
        <v>100</v>
      </c>
      <c r="B51" s="44" t="s">
        <v>101</v>
      </c>
      <c r="C51" s="381">
        <f t="shared" si="1"/>
        <v>0</v>
      </c>
      <c r="D51" s="381">
        <f t="shared" si="2"/>
        <v>0</v>
      </c>
      <c r="E51" s="381">
        <f t="shared" ref="E51:O51" si="12">E52+E53+E54</f>
        <v>0</v>
      </c>
      <c r="F51" s="381">
        <f t="shared" si="12"/>
        <v>0</v>
      </c>
      <c r="G51" s="381">
        <f t="shared" si="12"/>
        <v>0</v>
      </c>
      <c r="H51" s="381">
        <f t="shared" si="12"/>
        <v>0</v>
      </c>
      <c r="I51" s="382">
        <f t="shared" si="12"/>
        <v>0</v>
      </c>
      <c r="J51" s="382">
        <f t="shared" si="12"/>
        <v>0</v>
      </c>
      <c r="K51" s="382">
        <f t="shared" si="12"/>
        <v>0</v>
      </c>
      <c r="L51" s="382"/>
      <c r="M51" s="382">
        <f t="shared" si="12"/>
        <v>0</v>
      </c>
      <c r="N51" s="382"/>
      <c r="O51" s="35">
        <f t="shared" si="12"/>
        <v>0</v>
      </c>
    </row>
    <row r="52" spans="1:15" ht="25.5">
      <c r="A52" s="41" t="s">
        <v>102</v>
      </c>
      <c r="B52" s="43" t="s">
        <v>103</v>
      </c>
      <c r="C52" s="381">
        <f t="shared" si="1"/>
        <v>0</v>
      </c>
      <c r="D52" s="381">
        <f t="shared" si="2"/>
        <v>0</v>
      </c>
      <c r="E52" s="381"/>
      <c r="F52" s="381"/>
      <c r="G52" s="381"/>
      <c r="H52" s="381"/>
      <c r="I52" s="382">
        <f>J52+K52</f>
        <v>0</v>
      </c>
      <c r="J52" s="382"/>
      <c r="K52" s="382"/>
      <c r="L52" s="382"/>
      <c r="M52" s="382"/>
      <c r="N52" s="382"/>
      <c r="O52" s="39"/>
    </row>
    <row r="53" spans="1:15" ht="25.5">
      <c r="A53" s="41" t="s">
        <v>104</v>
      </c>
      <c r="B53" s="43" t="s">
        <v>105</v>
      </c>
      <c r="C53" s="381">
        <f t="shared" si="1"/>
        <v>0</v>
      </c>
      <c r="D53" s="381">
        <f t="shared" si="2"/>
        <v>0</v>
      </c>
      <c r="E53" s="381"/>
      <c r="F53" s="381"/>
      <c r="G53" s="381"/>
      <c r="H53" s="381"/>
      <c r="I53" s="382">
        <f>J53+K53</f>
        <v>0</v>
      </c>
      <c r="J53" s="382"/>
      <c r="K53" s="382"/>
      <c r="L53" s="382"/>
      <c r="M53" s="382"/>
      <c r="N53" s="382"/>
      <c r="O53" s="39"/>
    </row>
    <row r="54" spans="1:15" ht="25.5">
      <c r="A54" s="41" t="s">
        <v>106</v>
      </c>
      <c r="B54" s="43">
        <v>2630</v>
      </c>
      <c r="C54" s="381">
        <f t="shared" si="1"/>
        <v>0</v>
      </c>
      <c r="D54" s="381">
        <f t="shared" si="2"/>
        <v>0</v>
      </c>
      <c r="E54" s="381"/>
      <c r="F54" s="381"/>
      <c r="G54" s="381"/>
      <c r="H54" s="381"/>
      <c r="I54" s="382">
        <f>J54+K54</f>
        <v>0</v>
      </c>
      <c r="J54" s="382"/>
      <c r="K54" s="382"/>
      <c r="L54" s="382"/>
      <c r="M54" s="382"/>
      <c r="N54" s="382"/>
      <c r="O54" s="39"/>
    </row>
    <row r="55" spans="1:15" s="74" customFormat="1">
      <c r="A55" s="40" t="s">
        <v>107</v>
      </c>
      <c r="B55" s="44">
        <v>2700</v>
      </c>
      <c r="C55" s="381">
        <f t="shared" si="1"/>
        <v>0</v>
      </c>
      <c r="D55" s="381">
        <f t="shared" si="2"/>
        <v>0</v>
      </c>
      <c r="E55" s="381">
        <f t="shared" ref="E55:O55" si="13">E56+E57+E58</f>
        <v>0</v>
      </c>
      <c r="F55" s="381">
        <f t="shared" si="13"/>
        <v>0</v>
      </c>
      <c r="G55" s="381">
        <f t="shared" si="13"/>
        <v>0</v>
      </c>
      <c r="H55" s="381">
        <f t="shared" si="13"/>
        <v>0</v>
      </c>
      <c r="I55" s="382">
        <f t="shared" si="13"/>
        <v>0</v>
      </c>
      <c r="J55" s="382">
        <f t="shared" si="13"/>
        <v>0</v>
      </c>
      <c r="K55" s="382">
        <f t="shared" si="13"/>
        <v>0</v>
      </c>
      <c r="L55" s="382"/>
      <c r="M55" s="382">
        <f t="shared" si="13"/>
        <v>0</v>
      </c>
      <c r="N55" s="382"/>
      <c r="O55" s="35">
        <f t="shared" si="13"/>
        <v>0</v>
      </c>
    </row>
    <row r="56" spans="1:15">
      <c r="A56" s="41" t="s">
        <v>108</v>
      </c>
      <c r="B56" s="43" t="s">
        <v>109</v>
      </c>
      <c r="C56" s="381">
        <f t="shared" si="1"/>
        <v>0</v>
      </c>
      <c r="D56" s="381">
        <f t="shared" si="2"/>
        <v>0</v>
      </c>
      <c r="E56" s="381"/>
      <c r="F56" s="381"/>
      <c r="G56" s="381"/>
      <c r="H56" s="381"/>
      <c r="I56" s="382">
        <f>J56+K56</f>
        <v>0</v>
      </c>
      <c r="J56" s="382"/>
      <c r="K56" s="382"/>
      <c r="L56" s="382"/>
      <c r="M56" s="382"/>
      <c r="N56" s="382"/>
      <c r="O56" s="39"/>
    </row>
    <row r="57" spans="1:15">
      <c r="A57" s="41" t="s">
        <v>110</v>
      </c>
      <c r="B57" s="43" t="s">
        <v>111</v>
      </c>
      <c r="C57" s="381">
        <f t="shared" si="1"/>
        <v>0</v>
      </c>
      <c r="D57" s="381">
        <f t="shared" si="2"/>
        <v>0</v>
      </c>
      <c r="E57" s="381"/>
      <c r="F57" s="381"/>
      <c r="G57" s="381"/>
      <c r="H57" s="381"/>
      <c r="I57" s="382">
        <f>J57+K57</f>
        <v>0</v>
      </c>
      <c r="J57" s="382"/>
      <c r="K57" s="382"/>
      <c r="L57" s="382"/>
      <c r="M57" s="382"/>
      <c r="N57" s="382"/>
      <c r="O57" s="39"/>
    </row>
    <row r="58" spans="1:15">
      <c r="A58" s="41" t="s">
        <v>112</v>
      </c>
      <c r="B58" s="43">
        <v>2730</v>
      </c>
      <c r="C58" s="381">
        <f t="shared" si="1"/>
        <v>0</v>
      </c>
      <c r="D58" s="381">
        <f t="shared" si="2"/>
        <v>0</v>
      </c>
      <c r="E58" s="381"/>
      <c r="F58" s="381"/>
      <c r="G58" s="381"/>
      <c r="H58" s="381"/>
      <c r="I58" s="382">
        <f>J58+K58</f>
        <v>0</v>
      </c>
      <c r="J58" s="382"/>
      <c r="K58" s="382"/>
      <c r="L58" s="382"/>
      <c r="M58" s="382"/>
      <c r="N58" s="382"/>
      <c r="O58" s="39"/>
    </row>
    <row r="59" spans="1:15" s="75" customFormat="1">
      <c r="A59" s="40" t="s">
        <v>38</v>
      </c>
      <c r="B59" s="44">
        <v>2800</v>
      </c>
      <c r="C59" s="381">
        <f t="shared" si="1"/>
        <v>243000</v>
      </c>
      <c r="D59" s="381">
        <f t="shared" si="2"/>
        <v>243000</v>
      </c>
      <c r="E59" s="381"/>
      <c r="F59" s="381"/>
      <c r="G59" s="381">
        <v>243000</v>
      </c>
      <c r="H59" s="381"/>
      <c r="I59" s="382">
        <f>J59+K59</f>
        <v>0</v>
      </c>
      <c r="J59" s="382"/>
      <c r="K59" s="382"/>
      <c r="L59" s="382"/>
      <c r="M59" s="382"/>
      <c r="N59" s="382"/>
      <c r="O59" s="35"/>
    </row>
    <row r="60" spans="1:15" s="6" customFormat="1">
      <c r="A60" s="37" t="s">
        <v>39</v>
      </c>
      <c r="B60" s="44" t="s">
        <v>113</v>
      </c>
      <c r="C60" s="381">
        <f t="shared" si="1"/>
        <v>0</v>
      </c>
      <c r="D60" s="381">
        <f t="shared" si="2"/>
        <v>0</v>
      </c>
      <c r="E60" s="381">
        <f t="shared" ref="E60:O60" si="14">E61+E75</f>
        <v>0</v>
      </c>
      <c r="F60" s="381">
        <f t="shared" si="14"/>
        <v>0</v>
      </c>
      <c r="G60" s="381">
        <f t="shared" si="14"/>
        <v>0</v>
      </c>
      <c r="H60" s="381">
        <f t="shared" si="14"/>
        <v>0</v>
      </c>
      <c r="I60" s="382">
        <f t="shared" si="14"/>
        <v>0</v>
      </c>
      <c r="J60" s="382">
        <f t="shared" si="14"/>
        <v>0</v>
      </c>
      <c r="K60" s="382">
        <f t="shared" si="14"/>
        <v>0</v>
      </c>
      <c r="L60" s="382"/>
      <c r="M60" s="382">
        <f t="shared" si="14"/>
        <v>0</v>
      </c>
      <c r="N60" s="382"/>
      <c r="O60" s="35">
        <f t="shared" si="14"/>
        <v>0</v>
      </c>
    </row>
    <row r="61" spans="1:15" s="6" customFormat="1">
      <c r="A61" s="37" t="s">
        <v>40</v>
      </c>
      <c r="B61" s="44" t="s">
        <v>114</v>
      </c>
      <c r="C61" s="381">
        <f t="shared" si="1"/>
        <v>0</v>
      </c>
      <c r="D61" s="381">
        <f t="shared" si="2"/>
        <v>0</v>
      </c>
      <c r="E61" s="381">
        <f t="shared" ref="E61:O61" si="15">E62+E63+E66+E69+E73+E74</f>
        <v>0</v>
      </c>
      <c r="F61" s="381">
        <f t="shared" si="15"/>
        <v>0</v>
      </c>
      <c r="G61" s="381">
        <f t="shared" si="15"/>
        <v>0</v>
      </c>
      <c r="H61" s="381">
        <f t="shared" si="15"/>
        <v>0</v>
      </c>
      <c r="I61" s="382">
        <f t="shared" si="15"/>
        <v>0</v>
      </c>
      <c r="J61" s="382">
        <f t="shared" si="15"/>
        <v>0</v>
      </c>
      <c r="K61" s="382">
        <f t="shared" si="15"/>
        <v>0</v>
      </c>
      <c r="L61" s="382"/>
      <c r="M61" s="382">
        <f t="shared" si="15"/>
        <v>0</v>
      </c>
      <c r="N61" s="382"/>
      <c r="O61" s="35">
        <f t="shared" si="15"/>
        <v>0</v>
      </c>
    </row>
    <row r="62" spans="1:15" ht="25.5">
      <c r="A62" s="41" t="s">
        <v>115</v>
      </c>
      <c r="B62" s="43" t="s">
        <v>116</v>
      </c>
      <c r="C62" s="381">
        <f t="shared" si="1"/>
        <v>0</v>
      </c>
      <c r="D62" s="381">
        <f t="shared" si="2"/>
        <v>0</v>
      </c>
      <c r="E62" s="381"/>
      <c r="F62" s="381"/>
      <c r="G62" s="381"/>
      <c r="H62" s="381"/>
      <c r="I62" s="382">
        <f>J62+K62</f>
        <v>0</v>
      </c>
      <c r="J62" s="382"/>
      <c r="K62" s="382"/>
      <c r="L62" s="382"/>
      <c r="M62" s="382"/>
      <c r="N62" s="382"/>
      <c r="O62" s="39"/>
    </row>
    <row r="63" spans="1:15">
      <c r="A63" s="41" t="s">
        <v>117</v>
      </c>
      <c r="B63" s="43" t="s">
        <v>118</v>
      </c>
      <c r="C63" s="381">
        <f t="shared" si="1"/>
        <v>0</v>
      </c>
      <c r="D63" s="381">
        <f t="shared" si="2"/>
        <v>0</v>
      </c>
      <c r="E63" s="381">
        <f t="shared" ref="E63:O63" si="16">E64+E65</f>
        <v>0</v>
      </c>
      <c r="F63" s="381">
        <f t="shared" si="16"/>
        <v>0</v>
      </c>
      <c r="G63" s="381">
        <f t="shared" si="16"/>
        <v>0</v>
      </c>
      <c r="H63" s="381">
        <f t="shared" si="16"/>
        <v>0</v>
      </c>
      <c r="I63" s="382">
        <f t="shared" ref="I63:I74" si="17">J63+K63</f>
        <v>0</v>
      </c>
      <c r="J63" s="382">
        <f t="shared" si="16"/>
        <v>0</v>
      </c>
      <c r="K63" s="382">
        <f t="shared" si="16"/>
        <v>0</v>
      </c>
      <c r="L63" s="382"/>
      <c r="M63" s="382">
        <f t="shared" si="16"/>
        <v>0</v>
      </c>
      <c r="N63" s="382"/>
      <c r="O63" s="39">
        <f t="shared" si="16"/>
        <v>0</v>
      </c>
    </row>
    <row r="64" spans="1:15" ht="25.5">
      <c r="A64" s="38" t="s">
        <v>119</v>
      </c>
      <c r="B64" s="43" t="s">
        <v>120</v>
      </c>
      <c r="C64" s="381">
        <f t="shared" si="1"/>
        <v>0</v>
      </c>
      <c r="D64" s="381">
        <f t="shared" si="2"/>
        <v>0</v>
      </c>
      <c r="E64" s="381"/>
      <c r="F64" s="381"/>
      <c r="G64" s="381"/>
      <c r="H64" s="381"/>
      <c r="I64" s="382">
        <f t="shared" si="17"/>
        <v>0</v>
      </c>
      <c r="J64" s="382"/>
      <c r="K64" s="382"/>
      <c r="L64" s="382"/>
      <c r="M64" s="382"/>
      <c r="N64" s="382"/>
      <c r="O64" s="39"/>
    </row>
    <row r="65" spans="1:15" ht="25.5">
      <c r="A65" s="38" t="s">
        <v>121</v>
      </c>
      <c r="B65" s="43" t="s">
        <v>122</v>
      </c>
      <c r="C65" s="381">
        <f t="shared" si="1"/>
        <v>0</v>
      </c>
      <c r="D65" s="381">
        <f t="shared" si="2"/>
        <v>0</v>
      </c>
      <c r="E65" s="381"/>
      <c r="F65" s="381"/>
      <c r="G65" s="381"/>
      <c r="H65" s="381"/>
      <c r="I65" s="382">
        <f t="shared" si="17"/>
        <v>0</v>
      </c>
      <c r="J65" s="382"/>
      <c r="K65" s="382"/>
      <c r="L65" s="382"/>
      <c r="M65" s="382"/>
      <c r="N65" s="382"/>
      <c r="O65" s="39"/>
    </row>
    <row r="66" spans="1:15">
      <c r="A66" s="41" t="s">
        <v>41</v>
      </c>
      <c r="B66" s="43" t="s">
        <v>123</v>
      </c>
      <c r="C66" s="381">
        <f t="shared" si="1"/>
        <v>0</v>
      </c>
      <c r="D66" s="381">
        <f t="shared" si="2"/>
        <v>0</v>
      </c>
      <c r="E66" s="381">
        <f t="shared" ref="E66:O66" si="18">E67+E68</f>
        <v>0</v>
      </c>
      <c r="F66" s="381">
        <f t="shared" si="18"/>
        <v>0</v>
      </c>
      <c r="G66" s="381">
        <f t="shared" si="18"/>
        <v>0</v>
      </c>
      <c r="H66" s="381">
        <f t="shared" si="18"/>
        <v>0</v>
      </c>
      <c r="I66" s="382">
        <f t="shared" si="17"/>
        <v>0</v>
      </c>
      <c r="J66" s="382">
        <f t="shared" si="18"/>
        <v>0</v>
      </c>
      <c r="K66" s="382">
        <f t="shared" si="18"/>
        <v>0</v>
      </c>
      <c r="L66" s="382"/>
      <c r="M66" s="382">
        <f t="shared" si="18"/>
        <v>0</v>
      </c>
      <c r="N66" s="382"/>
      <c r="O66" s="39">
        <f t="shared" si="18"/>
        <v>0</v>
      </c>
    </row>
    <row r="67" spans="1:15" ht="25.5">
      <c r="A67" s="38" t="s">
        <v>124</v>
      </c>
      <c r="B67" s="43" t="s">
        <v>125</v>
      </c>
      <c r="C67" s="381">
        <f t="shared" si="1"/>
        <v>0</v>
      </c>
      <c r="D67" s="381">
        <f t="shared" si="2"/>
        <v>0</v>
      </c>
      <c r="E67" s="381"/>
      <c r="F67" s="381"/>
      <c r="G67" s="381"/>
      <c r="H67" s="381"/>
      <c r="I67" s="382">
        <f t="shared" si="17"/>
        <v>0</v>
      </c>
      <c r="J67" s="382"/>
      <c r="K67" s="382"/>
      <c r="L67" s="382"/>
      <c r="M67" s="382"/>
      <c r="N67" s="382"/>
      <c r="O67" s="39"/>
    </row>
    <row r="68" spans="1:15">
      <c r="A68" s="38" t="s">
        <v>42</v>
      </c>
      <c r="B68" s="43" t="s">
        <v>126</v>
      </c>
      <c r="C68" s="381">
        <f t="shared" si="1"/>
        <v>0</v>
      </c>
      <c r="D68" s="381">
        <f t="shared" si="2"/>
        <v>0</v>
      </c>
      <c r="E68" s="381"/>
      <c r="F68" s="381"/>
      <c r="G68" s="381"/>
      <c r="H68" s="381"/>
      <c r="I68" s="382">
        <f t="shared" si="17"/>
        <v>0</v>
      </c>
      <c r="J68" s="382"/>
      <c r="K68" s="382"/>
      <c r="L68" s="382"/>
      <c r="M68" s="382"/>
      <c r="N68" s="382"/>
      <c r="O68" s="39"/>
    </row>
    <row r="69" spans="1:15">
      <c r="A69" s="41" t="s">
        <v>127</v>
      </c>
      <c r="B69" s="43" t="s">
        <v>128</v>
      </c>
      <c r="C69" s="381">
        <f t="shared" si="1"/>
        <v>0</v>
      </c>
      <c r="D69" s="381">
        <f t="shared" si="2"/>
        <v>0</v>
      </c>
      <c r="E69" s="381">
        <f t="shared" ref="E69:O69" si="19">E70+E71+E72</f>
        <v>0</v>
      </c>
      <c r="F69" s="381">
        <f t="shared" si="19"/>
        <v>0</v>
      </c>
      <c r="G69" s="381">
        <f t="shared" si="19"/>
        <v>0</v>
      </c>
      <c r="H69" s="381">
        <f t="shared" si="19"/>
        <v>0</v>
      </c>
      <c r="I69" s="382">
        <f t="shared" si="17"/>
        <v>0</v>
      </c>
      <c r="J69" s="382">
        <f t="shared" si="19"/>
        <v>0</v>
      </c>
      <c r="K69" s="382">
        <f t="shared" si="19"/>
        <v>0</v>
      </c>
      <c r="L69" s="382"/>
      <c r="M69" s="382">
        <f t="shared" si="19"/>
        <v>0</v>
      </c>
      <c r="N69" s="382"/>
      <c r="O69" s="39">
        <f t="shared" si="19"/>
        <v>0</v>
      </c>
    </row>
    <row r="70" spans="1:15" ht="25.5">
      <c r="A70" s="38" t="s">
        <v>129</v>
      </c>
      <c r="B70" s="43" t="s">
        <v>130</v>
      </c>
      <c r="C70" s="381">
        <f t="shared" si="1"/>
        <v>0</v>
      </c>
      <c r="D70" s="381">
        <f t="shared" si="2"/>
        <v>0</v>
      </c>
      <c r="E70" s="381"/>
      <c r="F70" s="381"/>
      <c r="G70" s="381"/>
      <c r="H70" s="381"/>
      <c r="I70" s="382">
        <f t="shared" si="17"/>
        <v>0</v>
      </c>
      <c r="J70" s="382"/>
      <c r="K70" s="382"/>
      <c r="L70" s="382"/>
      <c r="M70" s="382"/>
      <c r="N70" s="382"/>
      <c r="O70" s="39"/>
    </row>
    <row r="71" spans="1:15" ht="25.5">
      <c r="A71" s="38" t="s">
        <v>131</v>
      </c>
      <c r="B71" s="34">
        <v>3142</v>
      </c>
      <c r="C71" s="381">
        <f t="shared" si="1"/>
        <v>0</v>
      </c>
      <c r="D71" s="381">
        <f t="shared" si="2"/>
        <v>0</v>
      </c>
      <c r="E71" s="381"/>
      <c r="F71" s="381"/>
      <c r="G71" s="381"/>
      <c r="H71" s="381"/>
      <c r="I71" s="382">
        <f t="shared" si="17"/>
        <v>0</v>
      </c>
      <c r="J71" s="382"/>
      <c r="K71" s="382"/>
      <c r="L71" s="382"/>
      <c r="M71" s="382"/>
      <c r="N71" s="382"/>
      <c r="O71" s="39"/>
    </row>
    <row r="72" spans="1:15" ht="25.5">
      <c r="A72" s="38" t="s">
        <v>132</v>
      </c>
      <c r="B72" s="43" t="s">
        <v>133</v>
      </c>
      <c r="C72" s="381">
        <f t="shared" si="1"/>
        <v>0</v>
      </c>
      <c r="D72" s="381">
        <f t="shared" si="2"/>
        <v>0</v>
      </c>
      <c r="E72" s="381"/>
      <c r="F72" s="381"/>
      <c r="G72" s="381"/>
      <c r="H72" s="381"/>
      <c r="I72" s="382">
        <f t="shared" si="17"/>
        <v>0</v>
      </c>
      <c r="J72" s="382"/>
      <c r="K72" s="382"/>
      <c r="L72" s="382"/>
      <c r="M72" s="382"/>
      <c r="N72" s="382"/>
      <c r="O72" s="39"/>
    </row>
    <row r="73" spans="1:15">
      <c r="A73" s="41" t="s">
        <v>134</v>
      </c>
      <c r="B73" s="43" t="s">
        <v>135</v>
      </c>
      <c r="C73" s="381">
        <f t="shared" si="1"/>
        <v>0</v>
      </c>
      <c r="D73" s="381">
        <f t="shared" si="2"/>
        <v>0</v>
      </c>
      <c r="E73" s="381"/>
      <c r="F73" s="381"/>
      <c r="G73" s="381"/>
      <c r="H73" s="381"/>
      <c r="I73" s="382">
        <f t="shared" si="17"/>
        <v>0</v>
      </c>
      <c r="J73" s="382"/>
      <c r="K73" s="382"/>
      <c r="L73" s="382"/>
      <c r="M73" s="382"/>
      <c r="N73" s="382"/>
      <c r="O73" s="39"/>
    </row>
    <row r="74" spans="1:15">
      <c r="A74" s="41" t="s">
        <v>136</v>
      </c>
      <c r="B74" s="43" t="s">
        <v>137</v>
      </c>
      <c r="C74" s="381">
        <f t="shared" si="1"/>
        <v>0</v>
      </c>
      <c r="D74" s="381">
        <f t="shared" si="2"/>
        <v>0</v>
      </c>
      <c r="E74" s="381"/>
      <c r="F74" s="381"/>
      <c r="G74" s="381"/>
      <c r="H74" s="381"/>
      <c r="I74" s="382">
        <f t="shared" si="17"/>
        <v>0</v>
      </c>
      <c r="J74" s="382"/>
      <c r="K74" s="382"/>
      <c r="L74" s="382"/>
      <c r="M74" s="382"/>
      <c r="N74" s="382"/>
      <c r="O74" s="39"/>
    </row>
    <row r="75" spans="1:15" s="6" customFormat="1">
      <c r="A75" s="37" t="s">
        <v>138</v>
      </c>
      <c r="B75" s="44" t="s">
        <v>139</v>
      </c>
      <c r="C75" s="381">
        <f t="shared" si="1"/>
        <v>0</v>
      </c>
      <c r="D75" s="381">
        <f t="shared" si="2"/>
        <v>0</v>
      </c>
      <c r="E75" s="381">
        <f t="shared" ref="E75:O75" si="20">E76+E77+E78+E79</f>
        <v>0</v>
      </c>
      <c r="F75" s="381">
        <f t="shared" si="20"/>
        <v>0</v>
      </c>
      <c r="G75" s="381">
        <f t="shared" si="20"/>
        <v>0</v>
      </c>
      <c r="H75" s="381">
        <f t="shared" si="20"/>
        <v>0</v>
      </c>
      <c r="I75" s="382">
        <f t="shared" si="20"/>
        <v>0</v>
      </c>
      <c r="J75" s="382">
        <f t="shared" si="20"/>
        <v>0</v>
      </c>
      <c r="K75" s="382">
        <f t="shared" si="20"/>
        <v>0</v>
      </c>
      <c r="L75" s="382"/>
      <c r="M75" s="382">
        <f t="shared" si="20"/>
        <v>0</v>
      </c>
      <c r="N75" s="382"/>
      <c r="O75" s="35">
        <f t="shared" si="20"/>
        <v>0</v>
      </c>
    </row>
    <row r="76" spans="1:15" ht="25.5">
      <c r="A76" s="41" t="s">
        <v>140</v>
      </c>
      <c r="B76" s="43" t="s">
        <v>141</v>
      </c>
      <c r="C76" s="381">
        <f t="shared" si="1"/>
        <v>0</v>
      </c>
      <c r="D76" s="381">
        <f t="shared" si="2"/>
        <v>0</v>
      </c>
      <c r="E76" s="381"/>
      <c r="F76" s="381"/>
      <c r="G76" s="381"/>
      <c r="H76" s="381"/>
      <c r="I76" s="382">
        <f>J76+K76</f>
        <v>0</v>
      </c>
      <c r="J76" s="382"/>
      <c r="K76" s="382"/>
      <c r="L76" s="382"/>
      <c r="M76" s="382"/>
      <c r="N76" s="382"/>
      <c r="O76" s="39"/>
    </row>
    <row r="77" spans="1:15" ht="25.5">
      <c r="A77" s="41" t="s">
        <v>142</v>
      </c>
      <c r="B77" s="43" t="s">
        <v>143</v>
      </c>
      <c r="C77" s="381">
        <f t="shared" si="1"/>
        <v>0</v>
      </c>
      <c r="D77" s="381">
        <f t="shared" si="2"/>
        <v>0</v>
      </c>
      <c r="E77" s="381"/>
      <c r="F77" s="381"/>
      <c r="G77" s="381"/>
      <c r="H77" s="381"/>
      <c r="I77" s="382">
        <f>J77+K77</f>
        <v>0</v>
      </c>
      <c r="J77" s="382"/>
      <c r="K77" s="382"/>
      <c r="L77" s="382"/>
      <c r="M77" s="382"/>
      <c r="N77" s="382"/>
      <c r="O77" s="39"/>
    </row>
    <row r="78" spans="1:15" ht="25.5">
      <c r="A78" s="41" t="s">
        <v>144</v>
      </c>
      <c r="B78" s="43" t="s">
        <v>145</v>
      </c>
      <c r="C78" s="381">
        <f t="shared" si="1"/>
        <v>0</v>
      </c>
      <c r="D78" s="381">
        <f t="shared" si="2"/>
        <v>0</v>
      </c>
      <c r="E78" s="381"/>
      <c r="F78" s="381"/>
      <c r="G78" s="381"/>
      <c r="H78" s="381"/>
      <c r="I78" s="382">
        <f>J78+K78</f>
        <v>0</v>
      </c>
      <c r="J78" s="382"/>
      <c r="K78" s="382"/>
      <c r="L78" s="382"/>
      <c r="M78" s="382"/>
      <c r="N78" s="382"/>
      <c r="O78" s="39"/>
    </row>
    <row r="79" spans="1:15">
      <c r="A79" s="41" t="s">
        <v>146</v>
      </c>
      <c r="B79" s="43" t="s">
        <v>147</v>
      </c>
      <c r="C79" s="381">
        <f t="shared" si="1"/>
        <v>0</v>
      </c>
      <c r="D79" s="381">
        <f t="shared" si="2"/>
        <v>0</v>
      </c>
      <c r="E79" s="381"/>
      <c r="F79" s="381"/>
      <c r="G79" s="381"/>
      <c r="H79" s="381"/>
      <c r="I79" s="382">
        <f>J79+K79</f>
        <v>0</v>
      </c>
      <c r="J79" s="382"/>
      <c r="K79" s="382"/>
      <c r="L79" s="382"/>
      <c r="M79" s="382"/>
      <c r="N79" s="382"/>
      <c r="O79" s="39"/>
    </row>
    <row r="80" spans="1:15" s="6" customFormat="1">
      <c r="A80" s="37" t="s">
        <v>148</v>
      </c>
      <c r="B80" s="44" t="s">
        <v>149</v>
      </c>
      <c r="C80" s="381">
        <f t="shared" si="1"/>
        <v>0</v>
      </c>
      <c r="D80" s="381">
        <f t="shared" si="2"/>
        <v>0</v>
      </c>
      <c r="E80" s="381">
        <f t="shared" ref="E80:O80" si="21">E81+E82+E83</f>
        <v>0</v>
      </c>
      <c r="F80" s="381">
        <f t="shared" si="21"/>
        <v>0</v>
      </c>
      <c r="G80" s="381">
        <f t="shared" si="21"/>
        <v>0</v>
      </c>
      <c r="H80" s="381">
        <f t="shared" si="21"/>
        <v>0</v>
      </c>
      <c r="I80" s="382">
        <f t="shared" si="21"/>
        <v>0</v>
      </c>
      <c r="J80" s="382">
        <f t="shared" si="21"/>
        <v>0</v>
      </c>
      <c r="K80" s="382">
        <f t="shared" si="21"/>
        <v>0</v>
      </c>
      <c r="L80" s="382"/>
      <c r="M80" s="382">
        <f t="shared" si="21"/>
        <v>0</v>
      </c>
      <c r="N80" s="382"/>
      <c r="O80" s="35">
        <f t="shared" si="21"/>
        <v>0</v>
      </c>
    </row>
    <row r="81" spans="1:16" ht="25.5">
      <c r="A81" s="38" t="s">
        <v>150</v>
      </c>
      <c r="B81" s="43" t="s">
        <v>151</v>
      </c>
      <c r="C81" s="381">
        <f t="shared" si="1"/>
        <v>0</v>
      </c>
      <c r="D81" s="381">
        <f t="shared" si="2"/>
        <v>0</v>
      </c>
      <c r="E81" s="381"/>
      <c r="F81" s="381"/>
      <c r="G81" s="381"/>
      <c r="H81" s="381"/>
      <c r="I81" s="382">
        <f>J81+K81</f>
        <v>0</v>
      </c>
      <c r="J81" s="382"/>
      <c r="K81" s="382"/>
      <c r="L81" s="382"/>
      <c r="M81" s="382"/>
      <c r="N81" s="382"/>
      <c r="O81" s="39"/>
    </row>
    <row r="82" spans="1:16" ht="25.5">
      <c r="A82" s="38" t="s">
        <v>152</v>
      </c>
      <c r="B82" s="43" t="s">
        <v>153</v>
      </c>
      <c r="C82" s="381">
        <f t="shared" si="1"/>
        <v>0</v>
      </c>
      <c r="D82" s="381">
        <f t="shared" si="2"/>
        <v>0</v>
      </c>
      <c r="E82" s="381"/>
      <c r="F82" s="381"/>
      <c r="G82" s="381"/>
      <c r="H82" s="381"/>
      <c r="I82" s="382">
        <f>J82+K82</f>
        <v>0</v>
      </c>
      <c r="J82" s="382"/>
      <c r="K82" s="382"/>
      <c r="L82" s="382"/>
      <c r="M82" s="382"/>
      <c r="N82" s="382"/>
      <c r="O82" s="39"/>
    </row>
    <row r="83" spans="1:16">
      <c r="A83" s="38" t="s">
        <v>154</v>
      </c>
      <c r="B83" s="43">
        <v>4113</v>
      </c>
      <c r="C83" s="372">
        <f t="shared" si="1"/>
        <v>0</v>
      </c>
      <c r="D83" s="372">
        <f t="shared" si="2"/>
        <v>0</v>
      </c>
      <c r="E83" s="373"/>
      <c r="F83" s="373"/>
      <c r="G83" s="373"/>
      <c r="H83" s="373"/>
      <c r="I83" s="39">
        <f>J83+K83</f>
        <v>0</v>
      </c>
      <c r="J83" s="39"/>
      <c r="K83" s="39"/>
      <c r="L83" s="39"/>
      <c r="M83" s="39"/>
      <c r="N83" s="39"/>
      <c r="O83" s="39"/>
    </row>
    <row r="84" spans="1:16" s="6" customFormat="1">
      <c r="A84" s="37" t="s">
        <v>155</v>
      </c>
      <c r="B84" s="44">
        <v>4210</v>
      </c>
      <c r="C84" s="372">
        <f t="shared" ref="C84:C85" si="22">D84+I84+M84</f>
        <v>0</v>
      </c>
      <c r="D84" s="372">
        <f t="shared" ref="D84:D85" si="23">E84+F84+G84+H84</f>
        <v>0</v>
      </c>
      <c r="E84" s="372"/>
      <c r="F84" s="372"/>
      <c r="G84" s="372"/>
      <c r="H84" s="372"/>
      <c r="I84" s="35">
        <f>J84+K84</f>
        <v>0</v>
      </c>
      <c r="J84" s="35"/>
      <c r="K84" s="35"/>
      <c r="L84" s="35"/>
      <c r="M84" s="35"/>
      <c r="N84" s="35"/>
      <c r="O84" s="35"/>
    </row>
    <row r="85" spans="1:16">
      <c r="A85" s="37" t="s">
        <v>173</v>
      </c>
      <c r="B85" s="44">
        <v>9000</v>
      </c>
      <c r="C85" s="372">
        <f t="shared" si="22"/>
        <v>0</v>
      </c>
      <c r="D85" s="372">
        <f t="shared" si="23"/>
        <v>0</v>
      </c>
      <c r="E85" s="372"/>
      <c r="F85" s="372"/>
      <c r="G85" s="372"/>
      <c r="H85" s="372"/>
      <c r="I85" s="35">
        <v>0</v>
      </c>
      <c r="J85" s="35"/>
      <c r="K85" s="35"/>
      <c r="L85" s="35"/>
      <c r="M85" s="35"/>
      <c r="N85" s="35"/>
      <c r="O85" s="35"/>
      <c r="P85" s="6"/>
    </row>
    <row r="86" spans="1:16">
      <c r="A86" s="76" t="s">
        <v>156</v>
      </c>
      <c r="E86" s="62"/>
      <c r="F86" s="62"/>
      <c r="G86" s="62"/>
      <c r="H86" s="62"/>
      <c r="J86" s="62"/>
      <c r="K86" s="62"/>
      <c r="L86" s="62"/>
      <c r="M86" s="62"/>
      <c r="N86" s="62"/>
      <c r="O86" s="62"/>
    </row>
    <row r="87" spans="1:16" ht="15.75">
      <c r="A87" s="77"/>
      <c r="E87" s="62"/>
      <c r="F87" s="62"/>
      <c r="G87" s="62"/>
      <c r="H87" s="62"/>
      <c r="J87" s="62"/>
      <c r="K87" s="62"/>
      <c r="L87" s="62"/>
      <c r="M87" s="62"/>
      <c r="N87" s="62"/>
      <c r="O87" s="62"/>
    </row>
    <row r="88" spans="1:16" s="275" customFormat="1" ht="33" customHeight="1">
      <c r="A88" s="526" t="s">
        <v>207</v>
      </c>
      <c r="B88" s="526"/>
      <c r="C88" s="363"/>
      <c r="D88" s="363"/>
      <c r="E88" s="273"/>
      <c r="F88" s="273"/>
      <c r="G88" s="273"/>
      <c r="H88" s="78"/>
      <c r="I88" s="274"/>
      <c r="J88" s="274" t="s">
        <v>208</v>
      </c>
      <c r="K88" s="274"/>
    </row>
    <row r="89" spans="1:16" s="277" customFormat="1">
      <c r="A89" s="276"/>
      <c r="B89" s="79"/>
      <c r="C89" s="364"/>
      <c r="D89" s="364"/>
      <c r="E89" s="79"/>
      <c r="F89" s="79"/>
      <c r="G89" s="79"/>
      <c r="H89" s="533" t="s">
        <v>162</v>
      </c>
      <c r="I89" s="533"/>
      <c r="J89" s="534"/>
      <c r="K89" s="534"/>
    </row>
    <row r="90" spans="1:16" s="277" customFormat="1" ht="31.5" customHeight="1">
      <c r="A90" s="535" t="s">
        <v>339</v>
      </c>
      <c r="B90" s="535"/>
      <c r="C90" s="535"/>
      <c r="D90" s="365"/>
      <c r="E90" s="278"/>
      <c r="F90" s="278"/>
      <c r="G90" s="278"/>
      <c r="H90" s="279"/>
      <c r="I90" s="279"/>
      <c r="J90" s="279" t="s">
        <v>209</v>
      </c>
      <c r="K90" s="279"/>
    </row>
    <row r="91" spans="1:16" s="277" customFormat="1" ht="15" customHeight="1">
      <c r="A91" s="280"/>
      <c r="B91" s="281"/>
      <c r="C91" s="366"/>
      <c r="D91" s="366"/>
      <c r="E91" s="281"/>
      <c r="F91" s="281"/>
      <c r="G91" s="281"/>
      <c r="H91" s="533" t="s">
        <v>162</v>
      </c>
      <c r="I91" s="533"/>
      <c r="J91" s="281"/>
      <c r="K91" s="79"/>
    </row>
    <row r="92" spans="1:16" s="80" customFormat="1" ht="4.5" customHeight="1">
      <c r="A92" s="596"/>
      <c r="B92" s="596"/>
      <c r="C92" s="367"/>
      <c r="D92" s="367"/>
      <c r="E92" s="82"/>
    </row>
    <row r="93" spans="1:16" s="85" customFormat="1" ht="15.75" hidden="1">
      <c r="A93" s="83"/>
      <c r="B93" s="84"/>
      <c r="C93" s="368"/>
      <c r="D93" s="368"/>
    </row>
    <row r="94" spans="1:16" s="59" customFormat="1" ht="26.25" customHeight="1">
      <c r="A94" s="536" t="s">
        <v>453</v>
      </c>
      <c r="B94" s="536"/>
      <c r="C94" s="369"/>
      <c r="D94" s="369"/>
      <c r="E94" s="60"/>
    </row>
    <row r="95" spans="1:16" ht="40.5" customHeight="1">
      <c r="A95" s="595" t="s">
        <v>174</v>
      </c>
      <c r="B95" s="595"/>
      <c r="C95" s="595"/>
      <c r="D95" s="595"/>
      <c r="E95" s="595"/>
      <c r="F95" s="595"/>
      <c r="G95" s="595"/>
      <c r="H95" s="595"/>
      <c r="I95" s="595"/>
      <c r="J95" s="595"/>
      <c r="K95" s="595"/>
      <c r="L95" s="595"/>
      <c r="M95" s="595"/>
      <c r="N95" s="595"/>
      <c r="O95" s="595"/>
      <c r="P95" s="86"/>
    </row>
    <row r="96" spans="1:16">
      <c r="A96" s="86"/>
      <c r="B96" s="87"/>
      <c r="C96" s="370"/>
      <c r="D96" s="370"/>
      <c r="E96" s="86"/>
      <c r="F96" s="86"/>
      <c r="G96" s="86"/>
      <c r="H96" s="86"/>
      <c r="I96" s="88"/>
      <c r="J96" s="86"/>
      <c r="K96" s="86"/>
      <c r="L96" s="86"/>
      <c r="M96" s="86"/>
      <c r="N96" s="86"/>
      <c r="O96" s="86"/>
      <c r="P96" s="86"/>
    </row>
    <row r="97" spans="1:16">
      <c r="A97" s="86"/>
      <c r="B97" s="87"/>
      <c r="C97" s="370"/>
      <c r="D97" s="370"/>
      <c r="E97" s="86"/>
      <c r="J97" s="86"/>
      <c r="K97" s="86"/>
      <c r="L97" s="86"/>
      <c r="M97" s="86"/>
      <c r="N97" s="86"/>
      <c r="O97" s="86"/>
      <c r="P97" s="86"/>
    </row>
  </sheetData>
  <mergeCells count="29">
    <mergeCell ref="A8:O8"/>
    <mergeCell ref="L1:O1"/>
    <mergeCell ref="A3:O3"/>
    <mergeCell ref="A5:O5"/>
    <mergeCell ref="A6:O6"/>
    <mergeCell ref="A7:O7"/>
    <mergeCell ref="A9:O9"/>
    <mergeCell ref="A10:O10"/>
    <mergeCell ref="A11:O11"/>
    <mergeCell ref="A12:O12"/>
    <mergeCell ref="A14:A17"/>
    <mergeCell ref="B14:B17"/>
    <mergeCell ref="C14:C17"/>
    <mergeCell ref="D14:H15"/>
    <mergeCell ref="I14:L15"/>
    <mergeCell ref="M14:O14"/>
    <mergeCell ref="A95:O95"/>
    <mergeCell ref="M15:O16"/>
    <mergeCell ref="D16:D17"/>
    <mergeCell ref="E16:H16"/>
    <mergeCell ref="I16:I17"/>
    <mergeCell ref="J16:L16"/>
    <mergeCell ref="A88:B88"/>
    <mergeCell ref="H89:I89"/>
    <mergeCell ref="J89:K89"/>
    <mergeCell ref="H91:I91"/>
    <mergeCell ref="A92:B92"/>
    <mergeCell ref="A94:B94"/>
    <mergeCell ref="A90:C90"/>
  </mergeCells>
  <pageMargins left="0.43307086614173229" right="0.19685039370078741" top="0.47244094488188981" bottom="0.35433070866141736" header="0.47244094488188981" footer="0.11811023622047245"/>
  <pageSetup paperSize="9" scale="84" fitToHeight="0" orientation="landscape" copies="2" r:id="rId1"/>
  <rowBreaks count="2" manualBreakCount="2">
    <brk id="35" max="14" man="1"/>
    <brk id="65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G35"/>
  <sheetViews>
    <sheetView workbookViewId="0">
      <selection activeCell="F2" sqref="F2:F34"/>
    </sheetView>
  </sheetViews>
  <sheetFormatPr defaultRowHeight="15"/>
  <cols>
    <col min="1" max="1" width="8.85546875" style="332" customWidth="1"/>
    <col min="2" max="2" width="27.140625" style="332" customWidth="1"/>
    <col min="3" max="7" width="9.140625" style="319"/>
  </cols>
  <sheetData>
    <row r="1" spans="1:7" ht="24.75" thickBot="1">
      <c r="A1" s="320" t="s">
        <v>349</v>
      </c>
      <c r="B1" s="313" t="s">
        <v>177</v>
      </c>
      <c r="C1" s="321" t="s">
        <v>350</v>
      </c>
      <c r="D1" s="322" t="s">
        <v>178</v>
      </c>
      <c r="E1" s="322" t="s">
        <v>351</v>
      </c>
      <c r="F1" s="322" t="s">
        <v>352</v>
      </c>
      <c r="G1" s="323" t="s">
        <v>353</v>
      </c>
    </row>
    <row r="2" spans="1:7">
      <c r="A2" s="324">
        <v>1</v>
      </c>
      <c r="B2" s="315" t="s">
        <v>354</v>
      </c>
      <c r="C2" s="324" t="s">
        <v>355</v>
      </c>
      <c r="D2" s="324">
        <v>60</v>
      </c>
      <c r="E2" s="324">
        <v>2220</v>
      </c>
      <c r="F2" s="325">
        <v>126.1635</v>
      </c>
      <c r="G2" s="326">
        <f t="shared" ref="G2:G7" si="0">D2*F2</f>
        <v>7569.8099999999995</v>
      </c>
    </row>
    <row r="3" spans="1:7">
      <c r="A3" s="327">
        <v>2</v>
      </c>
      <c r="B3" s="316" t="s">
        <v>356</v>
      </c>
      <c r="C3" s="327" t="s">
        <v>357</v>
      </c>
      <c r="D3" s="327">
        <v>1800</v>
      </c>
      <c r="E3" s="327">
        <v>2220</v>
      </c>
      <c r="F3" s="328">
        <v>205.48249999999999</v>
      </c>
      <c r="G3" s="317">
        <f>F3*36</f>
        <v>7397.37</v>
      </c>
    </row>
    <row r="4" spans="1:7">
      <c r="A4" s="327">
        <v>3</v>
      </c>
      <c r="B4" s="316" t="s">
        <v>358</v>
      </c>
      <c r="C4" s="327" t="s">
        <v>357</v>
      </c>
      <c r="D4" s="327">
        <v>1512</v>
      </c>
      <c r="E4" s="327">
        <v>2220</v>
      </c>
      <c r="F4" s="328">
        <v>771</v>
      </c>
      <c r="G4" s="317">
        <f>F4*36</f>
        <v>27756</v>
      </c>
    </row>
    <row r="5" spans="1:7">
      <c r="A5" s="327">
        <v>4</v>
      </c>
      <c r="B5" s="316" t="s">
        <v>359</v>
      </c>
      <c r="C5" s="327" t="s">
        <v>360</v>
      </c>
      <c r="D5" s="327">
        <v>300</v>
      </c>
      <c r="E5" s="327">
        <v>2220</v>
      </c>
      <c r="F5" s="328">
        <v>1247</v>
      </c>
      <c r="G5" s="317">
        <f t="shared" si="0"/>
        <v>374100</v>
      </c>
    </row>
    <row r="6" spans="1:7" ht="24">
      <c r="A6" s="327">
        <v>5</v>
      </c>
      <c r="B6" s="316" t="s">
        <v>361</v>
      </c>
      <c r="C6" s="327" t="s">
        <v>355</v>
      </c>
      <c r="D6" s="327">
        <v>30</v>
      </c>
      <c r="E6" s="327">
        <v>2220</v>
      </c>
      <c r="F6" s="328">
        <v>56.014499999999998</v>
      </c>
      <c r="G6" s="317">
        <f t="shared" si="0"/>
        <v>1680.4349999999999</v>
      </c>
    </row>
    <row r="7" spans="1:7">
      <c r="A7" s="327">
        <v>6</v>
      </c>
      <c r="B7" s="316" t="s">
        <v>362</v>
      </c>
      <c r="C7" s="327" t="s">
        <v>363</v>
      </c>
      <c r="D7" s="327">
        <v>90</v>
      </c>
      <c r="E7" s="327">
        <v>2220</v>
      </c>
      <c r="F7" s="328">
        <v>94.5</v>
      </c>
      <c r="G7" s="317">
        <f t="shared" si="0"/>
        <v>8505</v>
      </c>
    </row>
    <row r="8" spans="1:7">
      <c r="A8" s="327">
        <v>7</v>
      </c>
      <c r="B8" s="316" t="s">
        <v>430</v>
      </c>
      <c r="C8" s="327" t="s">
        <v>357</v>
      </c>
      <c r="D8" s="327">
        <v>3000</v>
      </c>
      <c r="E8" s="327">
        <v>2220</v>
      </c>
      <c r="F8" s="327">
        <v>265</v>
      </c>
      <c r="G8" s="317">
        <v>7950</v>
      </c>
    </row>
    <row r="9" spans="1:7">
      <c r="A9" s="327">
        <v>8</v>
      </c>
      <c r="B9" s="316" t="s">
        <v>364</v>
      </c>
      <c r="C9" s="327" t="s">
        <v>360</v>
      </c>
      <c r="D9" s="327">
        <v>3000</v>
      </c>
      <c r="E9" s="327">
        <v>2220</v>
      </c>
      <c r="F9" s="328">
        <v>33.063000000000002</v>
      </c>
      <c r="G9" s="317">
        <f>F9*D9</f>
        <v>99189</v>
      </c>
    </row>
    <row r="10" spans="1:7">
      <c r="A10" s="327">
        <v>9</v>
      </c>
      <c r="B10" s="316" t="s">
        <v>365</v>
      </c>
      <c r="C10" s="327" t="s">
        <v>360</v>
      </c>
      <c r="D10" s="327">
        <v>3000</v>
      </c>
      <c r="E10" s="327">
        <v>2220</v>
      </c>
      <c r="F10" s="328">
        <v>12.3</v>
      </c>
      <c r="G10" s="317">
        <f t="shared" ref="G10:G34" si="1">F10*D10</f>
        <v>36900</v>
      </c>
    </row>
    <row r="11" spans="1:7">
      <c r="A11" s="327">
        <v>10</v>
      </c>
      <c r="B11" s="316" t="s">
        <v>366</v>
      </c>
      <c r="C11" s="327" t="s">
        <v>367</v>
      </c>
      <c r="D11" s="327">
        <v>500</v>
      </c>
      <c r="E11" s="327">
        <v>2220</v>
      </c>
      <c r="F11" s="328">
        <v>600.21</v>
      </c>
      <c r="G11" s="317">
        <f>F11*10</f>
        <v>6002.1</v>
      </c>
    </row>
    <row r="12" spans="1:7" ht="24">
      <c r="A12" s="327">
        <v>11</v>
      </c>
      <c r="B12" s="316" t="s">
        <v>368</v>
      </c>
      <c r="C12" s="327" t="s">
        <v>203</v>
      </c>
      <c r="D12" s="327">
        <v>200</v>
      </c>
      <c r="E12" s="327">
        <v>2220</v>
      </c>
      <c r="F12" s="328">
        <v>22.19</v>
      </c>
      <c r="G12" s="317">
        <f t="shared" si="1"/>
        <v>4438</v>
      </c>
    </row>
    <row r="13" spans="1:7">
      <c r="A13" s="327">
        <v>12</v>
      </c>
      <c r="B13" s="316" t="s">
        <v>369</v>
      </c>
      <c r="C13" s="327" t="s">
        <v>203</v>
      </c>
      <c r="D13" s="327">
        <v>100</v>
      </c>
      <c r="E13" s="327">
        <v>2220</v>
      </c>
      <c r="F13" s="328">
        <v>7.6077000000000004</v>
      </c>
      <c r="G13" s="317">
        <f t="shared" si="1"/>
        <v>760.77</v>
      </c>
    </row>
    <row r="14" spans="1:7">
      <c r="A14" s="327">
        <v>13</v>
      </c>
      <c r="B14" s="316" t="s">
        <v>370</v>
      </c>
      <c r="C14" s="327" t="s">
        <v>203</v>
      </c>
      <c r="D14" s="327">
        <v>100</v>
      </c>
      <c r="E14" s="327">
        <v>2220</v>
      </c>
      <c r="F14" s="328">
        <v>11.9091</v>
      </c>
      <c r="G14" s="317">
        <f t="shared" si="1"/>
        <v>1190.9100000000001</v>
      </c>
    </row>
    <row r="15" spans="1:7" ht="36">
      <c r="A15" s="327">
        <v>14</v>
      </c>
      <c r="B15" s="316" t="s">
        <v>371</v>
      </c>
      <c r="C15" s="327" t="s">
        <v>203</v>
      </c>
      <c r="D15" s="327">
        <v>225</v>
      </c>
      <c r="E15" s="327">
        <v>2220</v>
      </c>
      <c r="F15" s="328">
        <v>261.64999999999998</v>
      </c>
      <c r="G15" s="317">
        <f>F15*D15</f>
        <v>58871.249999999993</v>
      </c>
    </row>
    <row r="16" spans="1:7" ht="36">
      <c r="A16" s="327">
        <v>15</v>
      </c>
      <c r="B16" s="316" t="s">
        <v>372</v>
      </c>
      <c r="C16" s="327" t="s">
        <v>203</v>
      </c>
      <c r="D16" s="327">
        <v>150</v>
      </c>
      <c r="E16" s="327">
        <v>2220</v>
      </c>
      <c r="F16" s="328">
        <v>261.64999999999998</v>
      </c>
      <c r="G16" s="317">
        <f t="shared" si="1"/>
        <v>39247.5</v>
      </c>
    </row>
    <row r="17" spans="1:7" ht="24">
      <c r="A17" s="327">
        <v>16</v>
      </c>
      <c r="B17" s="316" t="s">
        <v>431</v>
      </c>
      <c r="C17" s="327" t="s">
        <v>363</v>
      </c>
      <c r="D17" s="327">
        <v>20</v>
      </c>
      <c r="E17" s="327">
        <v>2220</v>
      </c>
      <c r="F17" s="328">
        <v>499.34</v>
      </c>
      <c r="G17" s="317">
        <f t="shared" si="1"/>
        <v>9986.7999999999993</v>
      </c>
    </row>
    <row r="18" spans="1:7">
      <c r="A18" s="327">
        <v>17</v>
      </c>
      <c r="B18" s="316" t="s">
        <v>373</v>
      </c>
      <c r="C18" s="327" t="s">
        <v>203</v>
      </c>
      <c r="D18" s="327">
        <v>2000</v>
      </c>
      <c r="E18" s="327">
        <v>2220</v>
      </c>
      <c r="F18" s="328">
        <v>19.260000000000002</v>
      </c>
      <c r="G18" s="317">
        <f>F18*D18</f>
        <v>38520</v>
      </c>
    </row>
    <row r="19" spans="1:7">
      <c r="A19" s="327">
        <v>18</v>
      </c>
      <c r="B19" s="316" t="s">
        <v>374</v>
      </c>
      <c r="C19" s="327" t="s">
        <v>203</v>
      </c>
      <c r="D19" s="327">
        <v>600</v>
      </c>
      <c r="E19" s="327">
        <v>2220</v>
      </c>
      <c r="F19" s="328">
        <v>14.08</v>
      </c>
      <c r="G19" s="317">
        <f t="shared" si="1"/>
        <v>8448</v>
      </c>
    </row>
    <row r="20" spans="1:7">
      <c r="A20" s="327">
        <v>19</v>
      </c>
      <c r="B20" s="316" t="s">
        <v>375</v>
      </c>
      <c r="C20" s="327" t="s">
        <v>203</v>
      </c>
      <c r="D20" s="327">
        <v>30</v>
      </c>
      <c r="E20" s="327">
        <v>2220</v>
      </c>
      <c r="F20" s="328">
        <v>245.24</v>
      </c>
      <c r="G20" s="317">
        <f t="shared" si="1"/>
        <v>7357.2000000000007</v>
      </c>
    </row>
    <row r="21" spans="1:7" ht="24">
      <c r="A21" s="327">
        <v>20</v>
      </c>
      <c r="B21" s="316" t="s">
        <v>376</v>
      </c>
      <c r="C21" s="327" t="s">
        <v>203</v>
      </c>
      <c r="D21" s="327">
        <v>100</v>
      </c>
      <c r="E21" s="327">
        <v>2220</v>
      </c>
      <c r="F21" s="328">
        <v>46</v>
      </c>
      <c r="G21" s="317">
        <f t="shared" si="1"/>
        <v>4600</v>
      </c>
    </row>
    <row r="22" spans="1:7" ht="24">
      <c r="A22" s="327">
        <v>21</v>
      </c>
      <c r="B22" s="316" t="s">
        <v>377</v>
      </c>
      <c r="C22" s="327" t="s">
        <v>203</v>
      </c>
      <c r="D22" s="327">
        <v>100</v>
      </c>
      <c r="E22" s="327">
        <v>2220</v>
      </c>
      <c r="F22" s="328">
        <v>53.5</v>
      </c>
      <c r="G22" s="317">
        <f t="shared" si="1"/>
        <v>5350</v>
      </c>
    </row>
    <row r="23" spans="1:7" ht="24">
      <c r="A23" s="327">
        <v>22</v>
      </c>
      <c r="B23" s="316" t="s">
        <v>378</v>
      </c>
      <c r="C23" s="327" t="s">
        <v>203</v>
      </c>
      <c r="D23" s="327">
        <v>100</v>
      </c>
      <c r="E23" s="327">
        <v>2220</v>
      </c>
      <c r="F23" s="328">
        <v>53.5</v>
      </c>
      <c r="G23" s="317">
        <f t="shared" si="1"/>
        <v>5350</v>
      </c>
    </row>
    <row r="24" spans="1:7" ht="24">
      <c r="A24" s="327">
        <v>23</v>
      </c>
      <c r="B24" s="316" t="s">
        <v>379</v>
      </c>
      <c r="C24" s="327" t="s">
        <v>203</v>
      </c>
      <c r="D24" s="327">
        <v>30000</v>
      </c>
      <c r="E24" s="327">
        <v>2220</v>
      </c>
      <c r="F24" s="328">
        <v>2.0093000000000001</v>
      </c>
      <c r="G24" s="317">
        <f t="shared" si="1"/>
        <v>60279</v>
      </c>
    </row>
    <row r="25" spans="1:7" ht="24">
      <c r="A25" s="327">
        <v>24</v>
      </c>
      <c r="B25" s="316" t="s">
        <v>380</v>
      </c>
      <c r="C25" s="327" t="s">
        <v>203</v>
      </c>
      <c r="D25" s="327">
        <v>1000</v>
      </c>
      <c r="E25" s="327">
        <v>2220</v>
      </c>
      <c r="F25" s="328">
        <v>6.8</v>
      </c>
      <c r="G25" s="317">
        <f t="shared" si="1"/>
        <v>6800</v>
      </c>
    </row>
    <row r="26" spans="1:7">
      <c r="A26" s="327">
        <v>25</v>
      </c>
      <c r="B26" s="316" t="s">
        <v>381</v>
      </c>
      <c r="C26" s="327" t="s">
        <v>203</v>
      </c>
      <c r="D26" s="327">
        <v>50</v>
      </c>
      <c r="E26" s="327">
        <v>2220</v>
      </c>
      <c r="F26" s="327">
        <v>74.900000000000006</v>
      </c>
      <c r="G26" s="317">
        <f t="shared" si="1"/>
        <v>3745.0000000000005</v>
      </c>
    </row>
    <row r="27" spans="1:7">
      <c r="A27" s="327">
        <v>26</v>
      </c>
      <c r="B27" s="316" t="s">
        <v>382</v>
      </c>
      <c r="C27" s="327" t="s">
        <v>203</v>
      </c>
      <c r="D27" s="327">
        <v>50</v>
      </c>
      <c r="E27" s="327">
        <v>2220</v>
      </c>
      <c r="F27" s="327">
        <v>64</v>
      </c>
      <c r="G27" s="317">
        <f t="shared" si="1"/>
        <v>3200</v>
      </c>
    </row>
    <row r="28" spans="1:7">
      <c r="A28" s="327">
        <v>27</v>
      </c>
      <c r="B28" s="316" t="s">
        <v>383</v>
      </c>
      <c r="C28" s="327" t="s">
        <v>203</v>
      </c>
      <c r="D28" s="327">
        <v>6</v>
      </c>
      <c r="E28" s="327">
        <v>2220</v>
      </c>
      <c r="F28" s="327">
        <v>390</v>
      </c>
      <c r="G28" s="317">
        <f t="shared" si="1"/>
        <v>2340</v>
      </c>
    </row>
    <row r="29" spans="1:7">
      <c r="A29" s="327">
        <v>28</v>
      </c>
      <c r="B29" s="316" t="s">
        <v>384</v>
      </c>
      <c r="C29" s="327" t="s">
        <v>203</v>
      </c>
      <c r="D29" s="327">
        <v>50</v>
      </c>
      <c r="E29" s="327">
        <v>2220</v>
      </c>
      <c r="F29" s="327">
        <v>77</v>
      </c>
      <c r="G29" s="317">
        <f t="shared" si="1"/>
        <v>3850</v>
      </c>
    </row>
    <row r="30" spans="1:7">
      <c r="A30" s="327">
        <v>29</v>
      </c>
      <c r="B30" s="316" t="s">
        <v>386</v>
      </c>
      <c r="C30" s="327" t="s">
        <v>203</v>
      </c>
      <c r="D30" s="327">
        <v>10</v>
      </c>
      <c r="E30" s="327">
        <v>2220</v>
      </c>
      <c r="F30" s="327">
        <v>654</v>
      </c>
      <c r="G30" s="317">
        <f t="shared" si="1"/>
        <v>6540</v>
      </c>
    </row>
    <row r="31" spans="1:7">
      <c r="A31" s="327">
        <v>30</v>
      </c>
      <c r="B31" s="316" t="s">
        <v>387</v>
      </c>
      <c r="C31" s="327" t="s">
        <v>203</v>
      </c>
      <c r="D31" s="327">
        <v>5</v>
      </c>
      <c r="E31" s="327">
        <v>2220</v>
      </c>
      <c r="F31" s="327">
        <v>3300</v>
      </c>
      <c r="G31" s="317">
        <f t="shared" si="1"/>
        <v>16500</v>
      </c>
    </row>
    <row r="32" spans="1:7">
      <c r="A32" s="327">
        <v>31</v>
      </c>
      <c r="B32" s="316" t="s">
        <v>420</v>
      </c>
      <c r="C32" s="327" t="s">
        <v>203</v>
      </c>
      <c r="D32" s="327">
        <v>2</v>
      </c>
      <c r="E32" s="327">
        <v>2220</v>
      </c>
      <c r="F32" s="327">
        <v>170</v>
      </c>
      <c r="G32" s="317">
        <f t="shared" si="1"/>
        <v>340</v>
      </c>
    </row>
    <row r="33" spans="1:7">
      <c r="A33" s="327">
        <v>32</v>
      </c>
      <c r="B33" s="316" t="s">
        <v>426</v>
      </c>
      <c r="C33" s="327" t="s">
        <v>203</v>
      </c>
      <c r="D33" s="327">
        <v>2</v>
      </c>
      <c r="E33" s="327">
        <v>2220</v>
      </c>
      <c r="F33" s="327">
        <v>115</v>
      </c>
      <c r="G33" s="317">
        <f t="shared" si="1"/>
        <v>230</v>
      </c>
    </row>
    <row r="34" spans="1:7" ht="24.75" thickBot="1">
      <c r="A34" s="327">
        <v>33</v>
      </c>
      <c r="B34" s="316" t="s">
        <v>428</v>
      </c>
      <c r="C34" s="327" t="s">
        <v>203</v>
      </c>
      <c r="D34" s="327">
        <v>3000</v>
      </c>
      <c r="E34" s="329">
        <v>2220</v>
      </c>
      <c r="F34" s="330">
        <v>1.39</v>
      </c>
      <c r="G34" s="331">
        <f t="shared" si="1"/>
        <v>4170</v>
      </c>
    </row>
    <row r="35" spans="1:7" ht="15.75" thickBot="1">
      <c r="E35" s="314" t="s">
        <v>429</v>
      </c>
      <c r="F35" s="314"/>
      <c r="G35" s="314">
        <f>SUM(G2:G34)</f>
        <v>869164.14500000002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M53"/>
  <sheetViews>
    <sheetView view="pageBreakPreview" topLeftCell="A19" zoomScaleNormal="75" zoomScaleSheetLayoutView="100" workbookViewId="0">
      <selection activeCell="B25" sqref="B25"/>
    </sheetView>
  </sheetViews>
  <sheetFormatPr defaultColWidth="9.140625" defaultRowHeight="15.75"/>
  <cols>
    <col min="1" max="1" width="12.140625" style="216" customWidth="1"/>
    <col min="2" max="2" width="11.85546875" style="216" customWidth="1"/>
    <col min="3" max="3" width="16" style="216" customWidth="1"/>
    <col min="4" max="4" width="17.5703125" style="216" customWidth="1"/>
    <col min="5" max="5" width="19.85546875" style="216" customWidth="1"/>
    <col min="6" max="6" width="15.85546875" style="216" customWidth="1"/>
    <col min="7" max="7" width="17.85546875" style="216" customWidth="1"/>
    <col min="8" max="8" width="19.28515625" style="261" customWidth="1"/>
    <col min="9" max="9" width="19.28515625" style="216" customWidth="1"/>
    <col min="10" max="16384" width="9.140625" style="216"/>
  </cols>
  <sheetData>
    <row r="1" spans="1:9" ht="27" customHeight="1">
      <c r="A1" s="599" t="s">
        <v>314</v>
      </c>
      <c r="B1" s="599"/>
      <c r="C1" s="599"/>
      <c r="D1" s="599"/>
      <c r="E1" s="599"/>
      <c r="F1" s="599"/>
      <c r="G1" s="599"/>
      <c r="H1" s="599"/>
      <c r="I1" s="599"/>
    </row>
    <row r="2" spans="1:9" ht="27" customHeight="1">
      <c r="A2" s="621" t="s">
        <v>343</v>
      </c>
      <c r="B2" s="621"/>
      <c r="C2" s="621"/>
      <c r="D2" s="621"/>
      <c r="E2" s="621"/>
      <c r="F2" s="621"/>
      <c r="G2" s="621"/>
      <c r="H2" s="621"/>
      <c r="I2" s="621"/>
    </row>
    <row r="3" spans="1:9" ht="24.75" customHeight="1" thickBot="1">
      <c r="A3" s="622"/>
      <c r="B3" s="622"/>
      <c r="C3" s="246"/>
      <c r="D3" s="610" t="s">
        <v>313</v>
      </c>
      <c r="E3" s="611"/>
      <c r="F3" s="219"/>
      <c r="G3" s="219"/>
      <c r="H3" s="260"/>
      <c r="I3" s="219"/>
    </row>
    <row r="4" spans="1:9" ht="21.75" customHeight="1">
      <c r="A4" s="612" t="s">
        <v>312</v>
      </c>
      <c r="B4" s="612"/>
      <c r="C4" s="612"/>
      <c r="D4" s="613"/>
      <c r="E4" s="613"/>
      <c r="F4" s="613"/>
      <c r="G4" s="613"/>
      <c r="H4" s="613"/>
      <c r="I4" s="614"/>
    </row>
    <row r="5" spans="1:9">
      <c r="A5" s="623"/>
      <c r="B5" s="623"/>
      <c r="C5" s="623"/>
      <c r="D5" s="623"/>
      <c r="E5" s="623"/>
      <c r="F5" s="623"/>
      <c r="G5" s="623"/>
      <c r="H5" s="260"/>
      <c r="I5" s="219"/>
    </row>
    <row r="6" spans="1:9" ht="2.25" customHeight="1">
      <c r="A6" s="624"/>
      <c r="B6" s="624"/>
      <c r="C6" s="624"/>
      <c r="D6" s="624"/>
      <c r="E6" s="624"/>
      <c r="F6" s="624"/>
      <c r="G6" s="624"/>
      <c r="H6" s="260"/>
      <c r="I6" s="219"/>
    </row>
    <row r="7" spans="1:9" ht="12.75" customHeight="1">
      <c r="A7" s="615" t="s">
        <v>311</v>
      </c>
      <c r="B7" s="618" t="s">
        <v>310</v>
      </c>
      <c r="C7" s="625" t="s">
        <v>309</v>
      </c>
      <c r="D7" s="607" t="s">
        <v>308</v>
      </c>
      <c r="E7" s="607" t="s">
        <v>307</v>
      </c>
      <c r="F7" s="603" t="s">
        <v>306</v>
      </c>
      <c r="G7" s="604"/>
      <c r="H7" s="628" t="s">
        <v>342</v>
      </c>
      <c r="I7" s="600" t="s">
        <v>344</v>
      </c>
    </row>
    <row r="8" spans="1:9" ht="12.75" customHeight="1" thickBot="1">
      <c r="A8" s="616"/>
      <c r="B8" s="619"/>
      <c r="C8" s="626"/>
      <c r="D8" s="608"/>
      <c r="E8" s="608"/>
      <c r="F8" s="605"/>
      <c r="G8" s="606"/>
      <c r="H8" s="629"/>
      <c r="I8" s="601"/>
    </row>
    <row r="9" spans="1:9" ht="122.25" customHeight="1" thickBot="1">
      <c r="A9" s="617"/>
      <c r="B9" s="620"/>
      <c r="C9" s="627"/>
      <c r="D9" s="609"/>
      <c r="E9" s="609"/>
      <c r="F9" s="245" t="s">
        <v>305</v>
      </c>
      <c r="G9" s="244" t="s">
        <v>304</v>
      </c>
      <c r="H9" s="630"/>
      <c r="I9" s="602"/>
    </row>
    <row r="10" spans="1:9" ht="16.5" thickBot="1">
      <c r="A10" s="243">
        <v>1</v>
      </c>
      <c r="B10" s="242">
        <v>2</v>
      </c>
      <c r="C10" s="242">
        <v>3</v>
      </c>
      <c r="D10" s="241">
        <v>4</v>
      </c>
      <c r="E10" s="240">
        <v>5</v>
      </c>
      <c r="F10" s="240">
        <v>6</v>
      </c>
      <c r="G10" s="239">
        <v>7</v>
      </c>
      <c r="H10" s="242">
        <v>8</v>
      </c>
      <c r="I10" s="249">
        <v>8</v>
      </c>
    </row>
    <row r="11" spans="1:9">
      <c r="A11" s="238">
        <v>1</v>
      </c>
      <c r="B11" s="237"/>
      <c r="C11" s="236">
        <v>2689</v>
      </c>
      <c r="D11" s="233">
        <f t="shared" ref="D11:D24" si="0">B11*C11</f>
        <v>0</v>
      </c>
      <c r="E11" s="235"/>
      <c r="F11" s="235"/>
      <c r="G11" s="234"/>
      <c r="H11" s="263"/>
      <c r="I11" s="250"/>
    </row>
    <row r="12" spans="1:9">
      <c r="A12" s="232">
        <v>2</v>
      </c>
      <c r="B12" s="237"/>
      <c r="C12" s="230">
        <v>2930</v>
      </c>
      <c r="D12" s="233">
        <f t="shared" si="0"/>
        <v>0</v>
      </c>
      <c r="E12" s="228"/>
      <c r="F12" s="228"/>
      <c r="G12" s="227"/>
      <c r="H12" s="263"/>
      <c r="I12" s="250"/>
    </row>
    <row r="13" spans="1:9">
      <c r="A13" s="232">
        <v>3</v>
      </c>
      <c r="B13" s="237"/>
      <c r="C13" s="230">
        <v>3173</v>
      </c>
      <c r="D13" s="233">
        <f t="shared" si="0"/>
        <v>0</v>
      </c>
      <c r="E13" s="228"/>
      <c r="F13" s="228"/>
      <c r="G13" s="227"/>
      <c r="H13" s="263"/>
      <c r="I13" s="250"/>
    </row>
    <row r="14" spans="1:9">
      <c r="A14" s="232">
        <v>4</v>
      </c>
      <c r="B14" s="237"/>
      <c r="C14" s="230">
        <v>3415</v>
      </c>
      <c r="D14" s="233">
        <f t="shared" si="0"/>
        <v>0</v>
      </c>
      <c r="E14" s="228"/>
      <c r="F14" s="228"/>
      <c r="G14" s="227"/>
      <c r="H14" s="263"/>
      <c r="I14" s="250"/>
    </row>
    <row r="15" spans="1:9">
      <c r="A15" s="232">
        <v>5</v>
      </c>
      <c r="B15" s="237"/>
      <c r="C15" s="230">
        <v>3656</v>
      </c>
      <c r="D15" s="233">
        <f t="shared" si="0"/>
        <v>0</v>
      </c>
      <c r="E15" s="228"/>
      <c r="F15" s="228"/>
      <c r="G15" s="227"/>
      <c r="H15" s="263"/>
      <c r="I15" s="250"/>
    </row>
    <row r="16" spans="1:9">
      <c r="A16" s="232">
        <v>6</v>
      </c>
      <c r="B16" s="309"/>
      <c r="C16" s="230">
        <v>3899</v>
      </c>
      <c r="D16" s="233">
        <f t="shared" si="0"/>
        <v>0</v>
      </c>
      <c r="E16" s="310"/>
      <c r="F16" s="310"/>
      <c r="G16" s="311"/>
      <c r="H16" s="263"/>
      <c r="I16" s="250"/>
    </row>
    <row r="17" spans="1:10">
      <c r="A17" s="232">
        <v>7</v>
      </c>
      <c r="B17" s="309">
        <v>0.75</v>
      </c>
      <c r="C17" s="230">
        <v>4141</v>
      </c>
      <c r="D17" s="233">
        <f t="shared" si="0"/>
        <v>3105.75</v>
      </c>
      <c r="E17" s="310">
        <v>616.79999999999995</v>
      </c>
      <c r="F17" s="310"/>
      <c r="G17" s="311">
        <v>411.2</v>
      </c>
      <c r="H17" s="263"/>
      <c r="I17" s="250">
        <f>ROUND((D17+E17+F17+G17+H17),2)</f>
        <v>4133.75</v>
      </c>
      <c r="J17" s="216">
        <f>I17/B17</f>
        <v>5511.666666666667</v>
      </c>
    </row>
    <row r="18" spans="1:10">
      <c r="A18" s="232">
        <v>8</v>
      </c>
      <c r="B18" s="309">
        <v>0.5</v>
      </c>
      <c r="C18" s="230">
        <v>4410</v>
      </c>
      <c r="D18" s="233">
        <f t="shared" si="0"/>
        <v>2205</v>
      </c>
      <c r="E18" s="310">
        <v>656.85</v>
      </c>
      <c r="F18" s="310"/>
      <c r="G18" s="311">
        <v>503.59</v>
      </c>
      <c r="H18" s="263"/>
      <c r="I18" s="250">
        <f t="shared" ref="I18:I24" si="1">ROUND((D18+E18+F18+G18+H18),2)</f>
        <v>3365.44</v>
      </c>
      <c r="J18" s="216">
        <f t="shared" ref="J18:J24" si="2">I18/B18</f>
        <v>6730.88</v>
      </c>
    </row>
    <row r="19" spans="1:10">
      <c r="A19" s="232">
        <v>9</v>
      </c>
      <c r="B19" s="309">
        <v>0.25</v>
      </c>
      <c r="C19" s="230">
        <v>4651</v>
      </c>
      <c r="D19" s="233">
        <f t="shared" si="0"/>
        <v>1162.75</v>
      </c>
      <c r="E19" s="310"/>
      <c r="F19" s="310"/>
      <c r="G19" s="311">
        <v>461.9</v>
      </c>
      <c r="H19" s="263"/>
      <c r="I19" s="250">
        <f t="shared" si="1"/>
        <v>1624.65</v>
      </c>
      <c r="J19" s="216">
        <f t="shared" si="2"/>
        <v>6498.6</v>
      </c>
    </row>
    <row r="20" spans="1:10">
      <c r="A20" s="232">
        <v>10</v>
      </c>
      <c r="B20" s="309"/>
      <c r="C20" s="230">
        <v>4893</v>
      </c>
      <c r="D20" s="233">
        <f t="shared" si="0"/>
        <v>0</v>
      </c>
      <c r="E20" s="310"/>
      <c r="F20" s="310"/>
      <c r="G20" s="311"/>
      <c r="H20" s="263"/>
      <c r="I20" s="250"/>
    </row>
    <row r="21" spans="1:10">
      <c r="A21" s="232">
        <v>11</v>
      </c>
      <c r="B21" s="309"/>
      <c r="C21" s="230">
        <v>5297</v>
      </c>
      <c r="D21" s="233">
        <f t="shared" si="0"/>
        <v>0</v>
      </c>
      <c r="E21" s="310"/>
      <c r="F21" s="310"/>
      <c r="G21" s="311"/>
      <c r="H21" s="263"/>
      <c r="I21" s="250"/>
    </row>
    <row r="22" spans="1:10">
      <c r="A22" s="232">
        <v>12</v>
      </c>
      <c r="B22" s="309">
        <v>0.25</v>
      </c>
      <c r="C22" s="230">
        <v>5699</v>
      </c>
      <c r="D22" s="233">
        <f t="shared" si="0"/>
        <v>1424.75</v>
      </c>
      <c r="E22" s="310">
        <f>1103.7+1698</f>
        <v>2801.7</v>
      </c>
      <c r="F22" s="310"/>
      <c r="G22" s="311">
        <v>846.17</v>
      </c>
      <c r="H22" s="263"/>
      <c r="I22" s="250">
        <f t="shared" si="1"/>
        <v>5072.62</v>
      </c>
      <c r="J22" s="216">
        <f t="shared" si="2"/>
        <v>20290.48</v>
      </c>
    </row>
    <row r="23" spans="1:10">
      <c r="A23" s="232">
        <v>13</v>
      </c>
      <c r="B23" s="309"/>
      <c r="C23" s="306"/>
      <c r="D23" s="233">
        <f t="shared" si="0"/>
        <v>0</v>
      </c>
      <c r="E23" s="310"/>
      <c r="F23" s="310"/>
      <c r="G23" s="311"/>
      <c r="H23" s="263"/>
      <c r="I23" s="307"/>
    </row>
    <row r="24" spans="1:10">
      <c r="A24" s="232">
        <v>14</v>
      </c>
      <c r="B24" s="309">
        <v>1</v>
      </c>
      <c r="C24" s="230">
        <v>6506</v>
      </c>
      <c r="D24" s="233">
        <f t="shared" si="0"/>
        <v>6506</v>
      </c>
      <c r="E24" s="310">
        <f>9691.5+6687.14</f>
        <v>16378.64</v>
      </c>
      <c r="F24" s="310"/>
      <c r="G24" s="311">
        <v>11626.57</v>
      </c>
      <c r="H24" s="263"/>
      <c r="I24" s="250">
        <f t="shared" si="1"/>
        <v>34511.21</v>
      </c>
      <c r="J24" s="216">
        <f t="shared" si="2"/>
        <v>34511.21</v>
      </c>
    </row>
    <row r="25" spans="1:10">
      <c r="A25" s="232">
        <v>15</v>
      </c>
      <c r="B25" s="309"/>
      <c r="C25" s="230"/>
      <c r="D25" s="233"/>
      <c r="E25" s="310"/>
      <c r="F25" s="310"/>
      <c r="G25" s="311"/>
      <c r="H25" s="263"/>
      <c r="I25" s="250"/>
    </row>
    <row r="26" spans="1:10">
      <c r="A26" s="232">
        <v>16</v>
      </c>
      <c r="B26" s="237"/>
      <c r="C26" s="230"/>
      <c r="D26" s="233"/>
      <c r="E26" s="228"/>
      <c r="F26" s="228"/>
      <c r="G26" s="227"/>
      <c r="H26" s="263"/>
      <c r="I26" s="250"/>
    </row>
    <row r="27" spans="1:10">
      <c r="A27" s="232">
        <v>17</v>
      </c>
      <c r="B27" s="231"/>
      <c r="C27" s="230"/>
      <c r="D27" s="233"/>
      <c r="E27" s="228"/>
      <c r="F27" s="228"/>
      <c r="G27" s="227"/>
      <c r="H27" s="263"/>
      <c r="I27" s="250"/>
    </row>
    <row r="28" spans="1:10">
      <c r="A28" s="232">
        <v>18</v>
      </c>
      <c r="B28" s="231"/>
      <c r="C28" s="230"/>
      <c r="D28" s="233"/>
      <c r="E28" s="228"/>
      <c r="F28" s="228"/>
      <c r="G28" s="227"/>
      <c r="H28" s="263"/>
      <c r="I28" s="250"/>
    </row>
    <row r="29" spans="1:10">
      <c r="A29" s="232">
        <v>19</v>
      </c>
      <c r="B29" s="231"/>
      <c r="C29" s="230"/>
      <c r="D29" s="229"/>
      <c r="E29" s="228"/>
      <c r="F29" s="228"/>
      <c r="G29" s="227"/>
      <c r="H29" s="263"/>
      <c r="I29" s="250"/>
    </row>
    <row r="30" spans="1:10">
      <c r="A30" s="232">
        <v>20</v>
      </c>
      <c r="B30" s="231"/>
      <c r="C30" s="230"/>
      <c r="D30" s="229"/>
      <c r="E30" s="228"/>
      <c r="F30" s="228"/>
      <c r="G30" s="227"/>
      <c r="H30" s="263"/>
      <c r="I30" s="250"/>
    </row>
    <row r="31" spans="1:10">
      <c r="A31" s="232">
        <v>21</v>
      </c>
      <c r="B31" s="231"/>
      <c r="C31" s="230"/>
      <c r="D31" s="229"/>
      <c r="E31" s="228"/>
      <c r="F31" s="228"/>
      <c r="G31" s="227"/>
      <c r="H31" s="263"/>
      <c r="I31" s="250"/>
    </row>
    <row r="32" spans="1:10">
      <c r="A32" s="232">
        <v>22</v>
      </c>
      <c r="B32" s="231"/>
      <c r="C32" s="230"/>
      <c r="D32" s="229"/>
      <c r="E32" s="228"/>
      <c r="F32" s="228"/>
      <c r="G32" s="227"/>
      <c r="H32" s="263"/>
      <c r="I32" s="250"/>
    </row>
    <row r="33" spans="1:13">
      <c r="A33" s="232">
        <v>23</v>
      </c>
      <c r="B33" s="231"/>
      <c r="C33" s="230"/>
      <c r="D33" s="229"/>
      <c r="E33" s="228"/>
      <c r="F33" s="228"/>
      <c r="G33" s="227"/>
      <c r="H33" s="263"/>
      <c r="I33" s="250"/>
    </row>
    <row r="34" spans="1:13">
      <c r="A34" s="232">
        <v>24</v>
      </c>
      <c r="B34" s="231"/>
      <c r="C34" s="230"/>
      <c r="D34" s="229"/>
      <c r="E34" s="228"/>
      <c r="F34" s="228"/>
      <c r="G34" s="227"/>
      <c r="H34" s="263"/>
      <c r="I34" s="250"/>
    </row>
    <row r="35" spans="1:13">
      <c r="A35" s="232">
        <v>25</v>
      </c>
      <c r="B35" s="231"/>
      <c r="C35" s="230"/>
      <c r="D35" s="229"/>
      <c r="E35" s="228"/>
      <c r="F35" s="228"/>
      <c r="G35" s="227"/>
      <c r="H35" s="263"/>
      <c r="I35" s="250"/>
    </row>
    <row r="36" spans="1:13" ht="16.5" thickBot="1">
      <c r="A36" s="226" t="s">
        <v>303</v>
      </c>
      <c r="B36" s="225">
        <f>SUM(B11:B28)</f>
        <v>2.75</v>
      </c>
      <c r="C36" s="225"/>
      <c r="D36" s="225">
        <f t="shared" ref="D36:I36" si="3">SUM(D11:D28)</f>
        <v>14404.25</v>
      </c>
      <c r="E36" s="225">
        <f t="shared" si="3"/>
        <v>20453.989999999998</v>
      </c>
      <c r="F36" s="225">
        <f t="shared" si="3"/>
        <v>0</v>
      </c>
      <c r="G36" s="224">
        <f t="shared" si="3"/>
        <v>13849.43</v>
      </c>
      <c r="H36" s="225">
        <f t="shared" si="3"/>
        <v>0</v>
      </c>
      <c r="I36" s="251">
        <f t="shared" si="3"/>
        <v>48707.67</v>
      </c>
      <c r="M36" s="223"/>
    </row>
    <row r="37" spans="1:13" ht="18.75" customHeight="1">
      <c r="A37" s="632" t="s">
        <v>302</v>
      </c>
      <c r="B37" s="633"/>
      <c r="C37" s="633"/>
      <c r="D37" s="633"/>
      <c r="E37" s="633"/>
      <c r="F37" s="633"/>
      <c r="G37" s="634"/>
      <c r="H37" s="264"/>
      <c r="I37" s="252"/>
    </row>
    <row r="38" spans="1:13" ht="18.75" customHeight="1">
      <c r="A38" s="635" t="s">
        <v>301</v>
      </c>
      <c r="B38" s="636"/>
      <c r="C38" s="636"/>
      <c r="D38" s="636"/>
      <c r="E38" s="636"/>
      <c r="F38" s="636"/>
      <c r="G38" s="637"/>
      <c r="H38" s="265"/>
      <c r="I38" s="253"/>
    </row>
    <row r="39" spans="1:13" ht="18.75" customHeight="1">
      <c r="A39" s="635" t="s">
        <v>300</v>
      </c>
      <c r="B39" s="636"/>
      <c r="C39" s="636"/>
      <c r="D39" s="636"/>
      <c r="E39" s="636"/>
      <c r="F39" s="636"/>
      <c r="G39" s="637"/>
      <c r="H39" s="265"/>
      <c r="I39" s="253"/>
    </row>
    <row r="40" spans="1:13">
      <c r="A40" s="635" t="s">
        <v>299</v>
      </c>
      <c r="B40" s="636"/>
      <c r="C40" s="636"/>
      <c r="D40" s="636"/>
      <c r="E40" s="636"/>
      <c r="F40" s="636"/>
      <c r="G40" s="637"/>
      <c r="H40" s="265"/>
      <c r="I40" s="253"/>
    </row>
    <row r="41" spans="1:13" ht="18.75" customHeight="1">
      <c r="A41" s="635" t="s">
        <v>298</v>
      </c>
      <c r="B41" s="636"/>
      <c r="C41" s="636"/>
      <c r="D41" s="636"/>
      <c r="E41" s="636"/>
      <c r="F41" s="636"/>
      <c r="G41" s="637"/>
      <c r="H41" s="266"/>
      <c r="I41" s="254"/>
    </row>
    <row r="42" spans="1:13" ht="22.5" customHeight="1">
      <c r="A42" s="635" t="s">
        <v>297</v>
      </c>
      <c r="B42" s="636"/>
      <c r="C42" s="636"/>
      <c r="D42" s="636"/>
      <c r="E42" s="636"/>
      <c r="F42" s="636"/>
      <c r="G42" s="637"/>
      <c r="H42" s="265"/>
      <c r="I42" s="253"/>
    </row>
    <row r="43" spans="1:13" ht="22.5" customHeight="1">
      <c r="A43" s="635" t="s">
        <v>296</v>
      </c>
      <c r="B43" s="636"/>
      <c r="C43" s="636"/>
      <c r="D43" s="636"/>
      <c r="E43" s="636"/>
      <c r="F43" s="636"/>
      <c r="G43" s="637"/>
      <c r="H43" s="265"/>
      <c r="I43" s="253"/>
    </row>
    <row r="44" spans="1:13" ht="22.5" customHeight="1">
      <c r="A44" s="635" t="s">
        <v>295</v>
      </c>
      <c r="B44" s="636"/>
      <c r="C44" s="636"/>
      <c r="D44" s="636"/>
      <c r="E44" s="636"/>
      <c r="F44" s="636"/>
      <c r="G44" s="637"/>
      <c r="H44" s="267"/>
      <c r="I44" s="255"/>
    </row>
    <row r="45" spans="1:13" ht="22.5" customHeight="1" thickBot="1">
      <c r="A45" s="638"/>
      <c r="B45" s="639"/>
      <c r="C45" s="639"/>
      <c r="D45" s="639"/>
      <c r="E45" s="639"/>
      <c r="F45" s="639"/>
      <c r="G45" s="640"/>
      <c r="H45" s="268"/>
      <c r="I45" s="256"/>
    </row>
    <row r="46" spans="1:13" ht="19.5" customHeight="1" thickBot="1">
      <c r="A46" s="643" t="s">
        <v>315</v>
      </c>
      <c r="B46" s="644"/>
      <c r="C46" s="644"/>
      <c r="D46" s="644"/>
      <c r="E46" s="222"/>
      <c r="F46" s="222"/>
      <c r="G46" s="222"/>
      <c r="H46" s="269"/>
      <c r="I46" s="257">
        <f>I36*22/100</f>
        <v>10715.687400000001</v>
      </c>
    </row>
    <row r="47" spans="1:13" ht="19.5" customHeight="1" thickBot="1">
      <c r="A47" s="221"/>
      <c r="H47" s="270"/>
      <c r="I47" s="258"/>
    </row>
    <row r="48" spans="1:13" ht="27" customHeight="1" thickBot="1">
      <c r="A48" s="641" t="s">
        <v>332</v>
      </c>
      <c r="B48" s="642"/>
      <c r="C48" s="642"/>
      <c r="D48" s="642"/>
      <c r="E48" s="642"/>
      <c r="F48" s="642"/>
      <c r="G48" s="642"/>
      <c r="H48" s="271">
        <f>H46+H36</f>
        <v>0</v>
      </c>
      <c r="I48" s="259">
        <f>I46+I36</f>
        <v>59423.357400000001</v>
      </c>
    </row>
    <row r="49" spans="2:9">
      <c r="B49" s="219"/>
      <c r="C49" s="219"/>
      <c r="D49" s="219"/>
      <c r="E49" s="219"/>
      <c r="F49" s="219"/>
      <c r="G49" s="219"/>
      <c r="H49" s="260"/>
      <c r="I49" s="219"/>
    </row>
    <row r="50" spans="2:9">
      <c r="B50" s="219"/>
      <c r="C50" s="219"/>
      <c r="D50" s="219"/>
      <c r="E50" s="219"/>
      <c r="F50" s="220"/>
      <c r="G50" s="219"/>
      <c r="H50" s="260"/>
      <c r="I50" s="219"/>
    </row>
    <row r="51" spans="2:9" ht="16.5">
      <c r="B51" s="631" t="s">
        <v>207</v>
      </c>
      <c r="C51" s="631"/>
      <c r="D51" s="217"/>
      <c r="E51" s="217"/>
      <c r="F51" s="217"/>
      <c r="G51" s="631" t="s">
        <v>294</v>
      </c>
      <c r="H51" s="631"/>
      <c r="I51" s="631"/>
    </row>
    <row r="52" spans="2:9" ht="16.5">
      <c r="B52" s="218"/>
      <c r="C52" s="218"/>
      <c r="D52" s="218"/>
      <c r="E52" s="218"/>
      <c r="F52" s="218"/>
      <c r="G52" s="218"/>
      <c r="H52" s="262"/>
      <c r="I52" s="218"/>
    </row>
    <row r="53" spans="2:9" ht="16.5">
      <c r="B53" s="631" t="s">
        <v>44</v>
      </c>
      <c r="C53" s="631"/>
      <c r="D53" s="217"/>
      <c r="E53" s="217"/>
      <c r="F53" s="217"/>
      <c r="G53" s="631" t="s">
        <v>293</v>
      </c>
      <c r="H53" s="631"/>
      <c r="I53" s="631"/>
    </row>
  </sheetData>
  <mergeCells count="29">
    <mergeCell ref="B51:C51"/>
    <mergeCell ref="G51:I51"/>
    <mergeCell ref="B53:C53"/>
    <mergeCell ref="G53:I53"/>
    <mergeCell ref="A37:G37"/>
    <mergeCell ref="A40:G40"/>
    <mergeCell ref="A38:G38"/>
    <mergeCell ref="A39:G39"/>
    <mergeCell ref="A45:G45"/>
    <mergeCell ref="A48:G48"/>
    <mergeCell ref="A46:D46"/>
    <mergeCell ref="A44:G44"/>
    <mergeCell ref="A43:G43"/>
    <mergeCell ref="A42:G42"/>
    <mergeCell ref="A41:G41"/>
    <mergeCell ref="A1:I1"/>
    <mergeCell ref="I7:I9"/>
    <mergeCell ref="F7:G8"/>
    <mergeCell ref="D7:D9"/>
    <mergeCell ref="D3:E3"/>
    <mergeCell ref="A4:I4"/>
    <mergeCell ref="E7:E9"/>
    <mergeCell ref="A7:A9"/>
    <mergeCell ref="B7:B9"/>
    <mergeCell ref="A2:I2"/>
    <mergeCell ref="A3:B3"/>
    <mergeCell ref="A5:G6"/>
    <mergeCell ref="C7:C9"/>
    <mergeCell ref="H7:H9"/>
  </mergeCells>
  <pageMargins left="0.62992125984251968" right="0.23622047244094491" top="0.74803149606299213" bottom="0.74803149606299213" header="0.31496062992125984" footer="0.31496062992125984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AH39"/>
  <sheetViews>
    <sheetView topLeftCell="B9" zoomScale="60" zoomScaleNormal="60" zoomScaleSheetLayoutView="65" workbookViewId="0">
      <selection activeCell="AG15" sqref="AG15"/>
    </sheetView>
  </sheetViews>
  <sheetFormatPr defaultColWidth="11.28515625" defaultRowHeight="29.25" customHeight="1"/>
  <cols>
    <col min="1" max="1" width="4.7109375" style="166" customWidth="1"/>
    <col min="2" max="2" width="21.5703125" style="166" customWidth="1"/>
    <col min="3" max="3" width="16.140625" style="166" customWidth="1"/>
    <col min="4" max="4" width="9.42578125" style="166" customWidth="1"/>
    <col min="5" max="5" width="11.42578125" style="166" bestFit="1" customWidth="1"/>
    <col min="6" max="6" width="11.7109375" style="166" bestFit="1" customWidth="1"/>
    <col min="7" max="7" width="19.140625" style="166" customWidth="1"/>
    <col min="8" max="8" width="10.28515625" style="166" customWidth="1"/>
    <col min="9" max="9" width="10" style="166" customWidth="1"/>
    <col min="10" max="11" width="11.42578125" style="166" bestFit="1" customWidth="1"/>
    <col min="12" max="12" width="15.85546875" style="166" customWidth="1"/>
    <col min="13" max="13" width="7.7109375" style="166" customWidth="1"/>
    <col min="14" max="14" width="9.7109375" style="166" customWidth="1"/>
    <col min="15" max="15" width="8.5703125" style="166" customWidth="1"/>
    <col min="16" max="16" width="9.140625" style="166" customWidth="1"/>
    <col min="17" max="17" width="16.28515625" style="166" customWidth="1"/>
    <col min="18" max="18" width="9.28515625" style="166" customWidth="1"/>
    <col min="19" max="19" width="11.42578125" style="166" bestFit="1" customWidth="1"/>
    <col min="20" max="20" width="15" style="166" customWidth="1"/>
    <col min="21" max="21" width="7.7109375" style="166" customWidth="1"/>
    <col min="22" max="22" width="8.140625" style="166" customWidth="1"/>
    <col min="23" max="23" width="11.42578125" style="166" bestFit="1" customWidth="1"/>
    <col min="24" max="25" width="14.85546875" style="166" customWidth="1"/>
    <col min="26" max="26" width="13.7109375" style="166" customWidth="1"/>
    <col min="27" max="27" width="8.140625" style="166" customWidth="1"/>
    <col min="28" max="28" width="7.28515625" style="166" customWidth="1"/>
    <col min="29" max="29" width="12.28515625" style="166" customWidth="1"/>
    <col min="30" max="30" width="14.7109375" style="166" customWidth="1"/>
    <col min="31" max="16384" width="11.28515625" style="166"/>
  </cols>
  <sheetData>
    <row r="1" spans="1:33" s="169" customFormat="1" ht="69" customHeight="1">
      <c r="A1" s="645" t="s">
        <v>282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T1" s="645"/>
      <c r="U1" s="645"/>
      <c r="V1" s="645"/>
      <c r="W1" s="645"/>
      <c r="X1" s="645"/>
      <c r="Y1" s="645"/>
      <c r="Z1" s="645"/>
      <c r="AA1" s="645"/>
      <c r="AB1" s="645"/>
      <c r="AC1" s="645"/>
      <c r="AD1" s="645"/>
    </row>
    <row r="2" spans="1:33" ht="94.5" customHeight="1">
      <c r="A2" s="646" t="s">
        <v>189</v>
      </c>
      <c r="B2" s="646" t="s">
        <v>281</v>
      </c>
      <c r="C2" s="646" t="s">
        <v>280</v>
      </c>
      <c r="D2" s="647" t="s">
        <v>279</v>
      </c>
      <c r="E2" s="648" t="s">
        <v>278</v>
      </c>
      <c r="F2" s="646" t="s">
        <v>277</v>
      </c>
      <c r="G2" s="646"/>
      <c r="H2" s="646"/>
      <c r="I2" s="646"/>
      <c r="J2" s="646"/>
      <c r="K2" s="646"/>
      <c r="L2" s="648" t="s">
        <v>276</v>
      </c>
      <c r="M2" s="648" t="s">
        <v>275</v>
      </c>
      <c r="N2" s="648"/>
      <c r="O2" s="648" t="s">
        <v>271</v>
      </c>
      <c r="P2" s="648"/>
      <c r="Q2" s="648"/>
      <c r="R2" s="655" t="s">
        <v>274</v>
      </c>
      <c r="S2" s="656"/>
      <c r="T2" s="656"/>
      <c r="U2" s="656"/>
      <c r="V2" s="656"/>
      <c r="W2" s="656"/>
      <c r="X2" s="657"/>
      <c r="Y2" s="649" t="s">
        <v>273</v>
      </c>
      <c r="Z2" s="649" t="s">
        <v>272</v>
      </c>
      <c r="AA2" s="648" t="s">
        <v>271</v>
      </c>
      <c r="AB2" s="648"/>
      <c r="AC2" s="648"/>
      <c r="AD2" s="646" t="s">
        <v>270</v>
      </c>
    </row>
    <row r="3" spans="1:33" ht="111" customHeight="1">
      <c r="A3" s="646"/>
      <c r="B3" s="646"/>
      <c r="C3" s="646"/>
      <c r="D3" s="647"/>
      <c r="E3" s="648"/>
      <c r="F3" s="660" t="s">
        <v>269</v>
      </c>
      <c r="G3" s="660" t="s">
        <v>268</v>
      </c>
      <c r="H3" s="660" t="s">
        <v>267</v>
      </c>
      <c r="I3" s="660" t="s">
        <v>266</v>
      </c>
      <c r="J3" s="660" t="s">
        <v>265</v>
      </c>
      <c r="K3" s="660" t="s">
        <v>264</v>
      </c>
      <c r="L3" s="648"/>
      <c r="M3" s="649" t="s">
        <v>263</v>
      </c>
      <c r="N3" s="649" t="s">
        <v>262</v>
      </c>
      <c r="O3" s="649" t="s">
        <v>261</v>
      </c>
      <c r="P3" s="652" t="s">
        <v>254</v>
      </c>
      <c r="Q3" s="652" t="s">
        <v>256</v>
      </c>
      <c r="R3" s="655" t="s">
        <v>260</v>
      </c>
      <c r="S3" s="656"/>
      <c r="T3" s="657"/>
      <c r="U3" s="655" t="s">
        <v>259</v>
      </c>
      <c r="V3" s="657"/>
      <c r="W3" s="655" t="s">
        <v>258</v>
      </c>
      <c r="X3" s="657"/>
      <c r="Y3" s="658"/>
      <c r="Z3" s="651"/>
      <c r="AA3" s="649" t="s">
        <v>257</v>
      </c>
      <c r="AB3" s="652" t="s">
        <v>254</v>
      </c>
      <c r="AC3" s="652" t="s">
        <v>256</v>
      </c>
      <c r="AD3" s="646"/>
    </row>
    <row r="4" spans="1:33" ht="178.5" customHeight="1">
      <c r="A4" s="646"/>
      <c r="B4" s="646"/>
      <c r="C4" s="646"/>
      <c r="D4" s="647"/>
      <c r="E4" s="648"/>
      <c r="F4" s="661"/>
      <c r="G4" s="661"/>
      <c r="H4" s="661"/>
      <c r="I4" s="661"/>
      <c r="J4" s="661"/>
      <c r="K4" s="661"/>
      <c r="L4" s="648"/>
      <c r="M4" s="650"/>
      <c r="N4" s="650"/>
      <c r="O4" s="650"/>
      <c r="P4" s="653"/>
      <c r="Q4" s="653"/>
      <c r="R4" s="196" t="s">
        <v>255</v>
      </c>
      <c r="S4" s="192" t="s">
        <v>254</v>
      </c>
      <c r="T4" s="192" t="s">
        <v>253</v>
      </c>
      <c r="U4" s="192" t="s">
        <v>254</v>
      </c>
      <c r="V4" s="192" t="s">
        <v>253</v>
      </c>
      <c r="W4" s="192" t="s">
        <v>254</v>
      </c>
      <c r="X4" s="192" t="s">
        <v>253</v>
      </c>
      <c r="Y4" s="659"/>
      <c r="Z4" s="650"/>
      <c r="AA4" s="650"/>
      <c r="AB4" s="653"/>
      <c r="AC4" s="653"/>
      <c r="AD4" s="646"/>
    </row>
    <row r="5" spans="1:33" s="193" customFormat="1" ht="11.25">
      <c r="A5" s="195">
        <v>1</v>
      </c>
      <c r="B5" s="195">
        <v>2</v>
      </c>
      <c r="C5" s="195">
        <v>3</v>
      </c>
      <c r="D5" s="195">
        <v>4</v>
      </c>
      <c r="E5" s="195">
        <v>5</v>
      </c>
      <c r="F5" s="195">
        <v>6</v>
      </c>
      <c r="G5" s="195">
        <v>7</v>
      </c>
      <c r="H5" s="195">
        <v>8</v>
      </c>
      <c r="I5" s="195">
        <v>9</v>
      </c>
      <c r="J5" s="195">
        <v>10</v>
      </c>
      <c r="K5" s="195">
        <v>11</v>
      </c>
      <c r="L5" s="195">
        <v>12</v>
      </c>
      <c r="M5" s="195">
        <v>13</v>
      </c>
      <c r="N5" s="195">
        <v>14</v>
      </c>
      <c r="O5" s="195">
        <v>15</v>
      </c>
      <c r="P5" s="195">
        <v>16</v>
      </c>
      <c r="Q5" s="195">
        <v>17</v>
      </c>
      <c r="R5" s="195">
        <v>18</v>
      </c>
      <c r="S5" s="195">
        <v>19</v>
      </c>
      <c r="T5" s="195">
        <v>20</v>
      </c>
      <c r="U5" s="195">
        <v>21</v>
      </c>
      <c r="V5" s="194">
        <v>22</v>
      </c>
      <c r="W5" s="194">
        <v>23</v>
      </c>
      <c r="X5" s="194">
        <v>24</v>
      </c>
      <c r="Y5" s="194">
        <v>25</v>
      </c>
      <c r="Z5" s="194">
        <v>26</v>
      </c>
      <c r="AA5" s="194">
        <v>27</v>
      </c>
      <c r="AB5" s="194">
        <v>28</v>
      </c>
      <c r="AC5" s="194">
        <v>29</v>
      </c>
      <c r="AD5" s="194">
        <v>31</v>
      </c>
    </row>
    <row r="6" spans="1:33" ht="42.75" customHeight="1">
      <c r="A6" s="662" t="s">
        <v>252</v>
      </c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63"/>
      <c r="AA6" s="663"/>
      <c r="AB6" s="663"/>
      <c r="AC6" s="663"/>
      <c r="AD6" s="664"/>
    </row>
    <row r="7" spans="1:33" s="209" customFormat="1" ht="85.5" customHeight="1">
      <c r="A7" s="197">
        <v>1</v>
      </c>
      <c r="B7" s="198" t="s">
        <v>283</v>
      </c>
      <c r="C7" s="198" t="s">
        <v>284</v>
      </c>
      <c r="D7" s="298">
        <v>14</v>
      </c>
      <c r="E7" s="199">
        <v>6461</v>
      </c>
      <c r="F7" s="200"/>
      <c r="G7" s="300">
        <f t="shared" ref="G7" si="0">ROUND((E7+F7)*0.4,2)</f>
        <v>2584.4</v>
      </c>
      <c r="H7" s="197"/>
      <c r="I7" s="200"/>
      <c r="J7" s="301">
        <f>ROUND((E7+F7+G7)*0.3,2)</f>
        <v>2713.62</v>
      </c>
      <c r="K7" s="197"/>
      <c r="L7" s="201">
        <f>ROUND(E7+F7+G7+J7,2)</f>
        <v>11759.02</v>
      </c>
      <c r="M7" s="202">
        <v>1</v>
      </c>
      <c r="N7" s="203"/>
      <c r="O7" s="204"/>
      <c r="P7" s="204"/>
      <c r="Q7" s="205"/>
      <c r="R7" s="206" t="s">
        <v>285</v>
      </c>
      <c r="S7" s="204">
        <v>0.3</v>
      </c>
      <c r="T7" s="302">
        <f t="shared" ref="T7" si="1">ROUND(S7*L7,2)</f>
        <v>3527.71</v>
      </c>
      <c r="U7" s="206"/>
      <c r="V7" s="206"/>
      <c r="W7" s="208">
        <v>0.3</v>
      </c>
      <c r="X7" s="207">
        <f t="shared" ref="X7" si="2">ROUND(W7*L7,2)</f>
        <v>3527.71</v>
      </c>
      <c r="Y7" s="207">
        <f t="shared" ref="Y7" si="3">ROUND((X7+V7+T7+Q7+L7)*(M7+N7),2)</f>
        <v>18814.439999999999</v>
      </c>
      <c r="Z7" s="207"/>
      <c r="AA7" s="206"/>
      <c r="AB7" s="206"/>
      <c r="AC7" s="207"/>
      <c r="AD7" s="207"/>
    </row>
    <row r="8" spans="1:33" s="209" customFormat="1" ht="94.5" customHeight="1">
      <c r="A8" s="197">
        <v>2</v>
      </c>
      <c r="B8" s="198" t="s">
        <v>286</v>
      </c>
      <c r="C8" s="297" t="s">
        <v>287</v>
      </c>
      <c r="D8" s="298">
        <v>14</v>
      </c>
      <c r="E8" s="199">
        <v>6461</v>
      </c>
      <c r="F8" s="200"/>
      <c r="G8" s="300">
        <f>ROUND((E8+F8)*0.4,2)</f>
        <v>2584.4</v>
      </c>
      <c r="H8" s="200"/>
      <c r="I8" s="200"/>
      <c r="J8" s="300">
        <f>ROUND((E8+F8+G8)*0.15,2)</f>
        <v>1356.81</v>
      </c>
      <c r="K8" s="200"/>
      <c r="L8" s="201">
        <f>ROUND(SUM(E8:J8),2)</f>
        <v>10402.209999999999</v>
      </c>
      <c r="M8" s="202">
        <v>1</v>
      </c>
      <c r="N8" s="203"/>
      <c r="O8" s="204"/>
      <c r="P8" s="204"/>
      <c r="Q8" s="205"/>
      <c r="R8" s="206" t="s">
        <v>251</v>
      </c>
      <c r="S8" s="204">
        <v>0.3</v>
      </c>
      <c r="T8" s="302">
        <f>ROUND(L8*S8,2)</f>
        <v>3120.66</v>
      </c>
      <c r="U8" s="206"/>
      <c r="V8" s="206"/>
      <c r="W8" s="208">
        <v>0.3</v>
      </c>
      <c r="X8" s="207">
        <f>ROUND(L8*W8,2)</f>
        <v>3120.66</v>
      </c>
      <c r="Y8" s="207">
        <f>ROUND((L8+Q8+T8+V8+X8)*(M8+N8),2)</f>
        <v>16643.53</v>
      </c>
      <c r="Z8" s="207"/>
      <c r="AA8" s="207"/>
      <c r="AB8" s="207"/>
      <c r="AC8" s="207"/>
      <c r="AD8" s="207"/>
    </row>
    <row r="9" spans="1:33" s="209" customFormat="1" ht="96" customHeight="1">
      <c r="A9" s="197">
        <v>3</v>
      </c>
      <c r="B9" s="198" t="s">
        <v>288</v>
      </c>
      <c r="C9" s="297" t="s">
        <v>289</v>
      </c>
      <c r="D9" s="299">
        <v>14</v>
      </c>
      <c r="E9" s="199">
        <v>6461</v>
      </c>
      <c r="F9" s="200"/>
      <c r="G9" s="300">
        <f>ROUND((E9+F9)*0.4,2)</f>
        <v>2584.4</v>
      </c>
      <c r="H9" s="197"/>
      <c r="I9" s="200"/>
      <c r="J9" s="300">
        <f t="shared" ref="J9:J10" si="4">ROUND((E9+F9+G9)*0.15,2)</f>
        <v>1356.81</v>
      </c>
      <c r="K9" s="197"/>
      <c r="L9" s="201">
        <f t="shared" ref="L9" si="5">ROUND(E9+F9+J9+G9,2)</f>
        <v>10402.209999999999</v>
      </c>
      <c r="M9" s="202">
        <v>1</v>
      </c>
      <c r="N9" s="203"/>
      <c r="O9" s="210"/>
      <c r="P9" s="210"/>
      <c r="Q9" s="211"/>
      <c r="R9" s="206" t="s">
        <v>290</v>
      </c>
      <c r="S9" s="212">
        <v>0.2</v>
      </c>
      <c r="T9" s="302">
        <f t="shared" ref="T9" si="6">ROUND(S9*L9,2)</f>
        <v>2080.44</v>
      </c>
      <c r="U9" s="208"/>
      <c r="V9" s="207"/>
      <c r="W9" s="208">
        <v>0.3</v>
      </c>
      <c r="X9" s="207">
        <f t="shared" ref="X9" si="7">ROUND(L9*W9,2)</f>
        <v>3120.66</v>
      </c>
      <c r="Y9" s="207">
        <f t="shared" ref="Y9:Y10" si="8">ROUND((L9+Q9+T9+V9+X9)*(M9+N9),2)</f>
        <v>15603.31</v>
      </c>
      <c r="Z9" s="207"/>
      <c r="AA9" s="213"/>
      <c r="AB9" s="214"/>
      <c r="AC9" s="207"/>
      <c r="AD9" s="207"/>
    </row>
    <row r="10" spans="1:33" s="209" customFormat="1" ht="77.25" customHeight="1">
      <c r="A10" s="197">
        <v>4</v>
      </c>
      <c r="B10" s="198" t="s">
        <v>291</v>
      </c>
      <c r="C10" s="297" t="s">
        <v>292</v>
      </c>
      <c r="D10" s="299">
        <v>14</v>
      </c>
      <c r="E10" s="199">
        <v>6461</v>
      </c>
      <c r="F10" s="200"/>
      <c r="G10" s="300">
        <f>ROUND((E10+F10)*0.3,2)</f>
        <v>1938.3</v>
      </c>
      <c r="H10" s="197"/>
      <c r="I10" s="200"/>
      <c r="J10" s="300">
        <f t="shared" si="4"/>
        <v>1259.9000000000001</v>
      </c>
      <c r="K10" s="197"/>
      <c r="L10" s="201">
        <f>ROUND(E10+F10+J10+G10,2)</f>
        <v>9659.2000000000007</v>
      </c>
      <c r="M10" s="202">
        <v>1</v>
      </c>
      <c r="N10" s="203"/>
      <c r="O10" s="205"/>
      <c r="P10" s="205"/>
      <c r="Q10" s="211"/>
      <c r="R10" s="206" t="s">
        <v>251</v>
      </c>
      <c r="S10" s="212">
        <v>0.3</v>
      </c>
      <c r="T10" s="302">
        <f>ROUND(S10*L10,2)</f>
        <v>2897.76</v>
      </c>
      <c r="U10" s="208"/>
      <c r="V10" s="207"/>
      <c r="W10" s="208">
        <v>0.3</v>
      </c>
      <c r="X10" s="207">
        <f>ROUND(L10*W10,2)</f>
        <v>2897.76</v>
      </c>
      <c r="Y10" s="207">
        <f t="shared" si="8"/>
        <v>15454.72</v>
      </c>
      <c r="Z10" s="207"/>
      <c r="AA10" s="213"/>
      <c r="AB10" s="214"/>
      <c r="AC10" s="207"/>
      <c r="AD10" s="207"/>
    </row>
    <row r="11" spans="1:33" s="209" customFormat="1" ht="56.25">
      <c r="A11" s="197">
        <v>7</v>
      </c>
      <c r="B11" s="198" t="s">
        <v>316</v>
      </c>
      <c r="C11" s="297" t="s">
        <v>317</v>
      </c>
      <c r="D11" s="303">
        <v>12</v>
      </c>
      <c r="E11" s="199">
        <v>5660</v>
      </c>
      <c r="F11" s="200"/>
      <c r="G11" s="304">
        <f>ROUND(E11*0.3,2)</f>
        <v>1698</v>
      </c>
      <c r="H11" s="197"/>
      <c r="I11" s="200"/>
      <c r="J11" s="304">
        <f>ROUND((E11+F11+G11)*0.15,2)</f>
        <v>1103.7</v>
      </c>
      <c r="K11" s="197"/>
      <c r="L11" s="201">
        <f>ROUND(SUM(E11:J11),2)</f>
        <v>8461.7000000000007</v>
      </c>
      <c r="M11" s="202">
        <v>1</v>
      </c>
      <c r="N11" s="203"/>
      <c r="O11" s="205"/>
      <c r="P11" s="204"/>
      <c r="Q11" s="211"/>
      <c r="R11" s="206" t="s">
        <v>318</v>
      </c>
      <c r="S11" s="204">
        <v>0.1</v>
      </c>
      <c r="T11" s="305">
        <f>ROUND(L11*S11,2)</f>
        <v>846.17</v>
      </c>
      <c r="U11" s="208"/>
      <c r="V11" s="207"/>
      <c r="W11" s="208">
        <v>0.3</v>
      </c>
      <c r="X11" s="207">
        <f>ROUND(L11*W11,2)</f>
        <v>2538.5100000000002</v>
      </c>
      <c r="Y11" s="207">
        <f>ROUND((L11+Q11+T11+V11+X11)*(M11+N11),2)</f>
        <v>11846.38</v>
      </c>
      <c r="Z11" s="207"/>
      <c r="AA11" s="205"/>
      <c r="AB11" s="214"/>
      <c r="AC11" s="207"/>
      <c r="AD11" s="207"/>
    </row>
    <row r="12" spans="1:33" s="209" customFormat="1" ht="102.75" customHeight="1">
      <c r="A12" s="197">
        <v>14</v>
      </c>
      <c r="B12" s="198" t="s">
        <v>319</v>
      </c>
      <c r="C12" s="297" t="s">
        <v>320</v>
      </c>
      <c r="D12" s="303">
        <v>9</v>
      </c>
      <c r="E12" s="199">
        <v>4619</v>
      </c>
      <c r="F12" s="200"/>
      <c r="G12" s="197"/>
      <c r="H12" s="197"/>
      <c r="I12" s="200"/>
      <c r="J12" s="200"/>
      <c r="K12" s="197"/>
      <c r="L12" s="201">
        <f t="shared" ref="L12:L13" si="9">ROUND(SUM(E12:J12),2)</f>
        <v>4619</v>
      </c>
      <c r="M12" s="202">
        <v>1</v>
      </c>
      <c r="N12" s="247"/>
      <c r="O12" s="206"/>
      <c r="P12" s="204"/>
      <c r="Q12" s="207"/>
      <c r="R12" s="206" t="s">
        <v>321</v>
      </c>
      <c r="S12" s="204">
        <v>0.1</v>
      </c>
      <c r="T12" s="305">
        <f t="shared" ref="T12:T13" si="10">ROUND(S12*L12,2)</f>
        <v>461.9</v>
      </c>
      <c r="U12" s="208"/>
      <c r="V12" s="207"/>
      <c r="W12" s="208">
        <v>0.3</v>
      </c>
      <c r="X12" s="207">
        <f t="shared" ref="X12:X13" si="11">ROUND(W12*L12,2)</f>
        <v>1385.7</v>
      </c>
      <c r="Y12" s="207">
        <f t="shared" ref="Y12:Y13" si="12">ROUND((L12+Q12+T12+V12+X12)*(M12+N12),2)</f>
        <v>6466.6</v>
      </c>
      <c r="Z12" s="207"/>
      <c r="AA12" s="205"/>
      <c r="AB12" s="214">
        <v>0.1</v>
      </c>
      <c r="AC12" s="207"/>
      <c r="AD12" s="207"/>
    </row>
    <row r="13" spans="1:33" s="209" customFormat="1" ht="87" customHeight="1">
      <c r="A13" s="197">
        <v>15</v>
      </c>
      <c r="B13" s="198" t="s">
        <v>322</v>
      </c>
      <c r="C13" s="297" t="s">
        <v>323</v>
      </c>
      <c r="D13" s="303">
        <v>7</v>
      </c>
      <c r="E13" s="199">
        <v>4112</v>
      </c>
      <c r="F13" s="215"/>
      <c r="G13" s="215"/>
      <c r="H13" s="215"/>
      <c r="I13" s="215"/>
      <c r="J13" s="215"/>
      <c r="K13" s="215"/>
      <c r="L13" s="201">
        <f t="shared" si="9"/>
        <v>4112</v>
      </c>
      <c r="M13" s="202">
        <v>1</v>
      </c>
      <c r="N13" s="247"/>
      <c r="O13" s="206"/>
      <c r="P13" s="204"/>
      <c r="Q13" s="207"/>
      <c r="R13" s="206" t="s">
        <v>324</v>
      </c>
      <c r="S13" s="204">
        <v>0.1</v>
      </c>
      <c r="T13" s="305">
        <f t="shared" si="10"/>
        <v>411.2</v>
      </c>
      <c r="U13" s="208"/>
      <c r="V13" s="207"/>
      <c r="W13" s="208">
        <v>0.3</v>
      </c>
      <c r="X13" s="207">
        <f t="shared" si="11"/>
        <v>1233.5999999999999</v>
      </c>
      <c r="Y13" s="207">
        <f t="shared" si="12"/>
        <v>5756.8</v>
      </c>
      <c r="Z13" s="207">
        <f t="shared" ref="Z13" si="13">ROUND(6000*(M13+N13)-Y13,2)</f>
        <v>243.2</v>
      </c>
      <c r="AA13" s="205"/>
      <c r="AB13" s="214">
        <v>0.1</v>
      </c>
      <c r="AC13" s="207"/>
      <c r="AD13" s="207"/>
    </row>
    <row r="14" spans="1:33" s="209" customFormat="1" ht="100.5" customHeight="1">
      <c r="A14" s="197">
        <v>19</v>
      </c>
      <c r="B14" s="198" t="s">
        <v>325</v>
      </c>
      <c r="C14" s="297" t="s">
        <v>326</v>
      </c>
      <c r="D14" s="303">
        <v>7</v>
      </c>
      <c r="E14" s="199">
        <v>4112</v>
      </c>
      <c r="F14" s="215"/>
      <c r="G14" s="215"/>
      <c r="H14" s="215"/>
      <c r="I14" s="215"/>
      <c r="J14" s="304">
        <f t="shared" ref="J14" si="14">ROUND(E14*0.15,2)</f>
        <v>616.79999999999995</v>
      </c>
      <c r="K14" s="197"/>
      <c r="L14" s="201">
        <f t="shared" ref="L14" si="15">ROUND(SUM(E14:J14),2)</f>
        <v>4728.8</v>
      </c>
      <c r="M14" s="202">
        <v>1</v>
      </c>
      <c r="N14" s="203"/>
      <c r="O14" s="206"/>
      <c r="P14" s="204"/>
      <c r="Q14" s="207"/>
      <c r="R14" s="206" t="s">
        <v>327</v>
      </c>
      <c r="S14" s="204"/>
      <c r="T14" s="207"/>
      <c r="U14" s="208"/>
      <c r="V14" s="207"/>
      <c r="W14" s="208">
        <v>0.3</v>
      </c>
      <c r="X14" s="207">
        <f t="shared" ref="X14" si="16">ROUND(L14*W14,2)</f>
        <v>1418.64</v>
      </c>
      <c r="Y14" s="207">
        <f t="shared" ref="Y14" si="17">ROUND((L14+Q14+T14+V14+X14)*(M14+N14),2)</f>
        <v>6147.44</v>
      </c>
      <c r="Z14" s="211"/>
      <c r="AA14" s="205"/>
      <c r="AB14" s="204">
        <v>0.1</v>
      </c>
      <c r="AC14" s="207"/>
      <c r="AD14" s="207"/>
      <c r="AG14" s="308">
        <f>G18+J18</f>
        <v>20453.989999999998</v>
      </c>
    </row>
    <row r="15" spans="1:33" s="209" customFormat="1" ht="97.5" customHeight="1">
      <c r="A15" s="197">
        <v>75</v>
      </c>
      <c r="B15" s="198" t="s">
        <v>345</v>
      </c>
      <c r="C15" s="297" t="s">
        <v>346</v>
      </c>
      <c r="D15" s="303">
        <v>8</v>
      </c>
      <c r="E15" s="199">
        <v>4379</v>
      </c>
      <c r="F15" s="215"/>
      <c r="G15" s="215"/>
      <c r="H15" s="215"/>
      <c r="I15" s="215"/>
      <c r="J15" s="304">
        <f>ROUND(E15*0.15,2)</f>
        <v>656.85</v>
      </c>
      <c r="K15" s="197"/>
      <c r="L15" s="201">
        <f>ROUND(SUM(E15:J15),2)</f>
        <v>5035.8500000000004</v>
      </c>
      <c r="M15" s="202">
        <v>1</v>
      </c>
      <c r="N15" s="203"/>
      <c r="O15" s="206"/>
      <c r="P15" s="204"/>
      <c r="Q15" s="207"/>
      <c r="R15" s="206" t="s">
        <v>347</v>
      </c>
      <c r="S15" s="204">
        <v>0.1</v>
      </c>
      <c r="T15" s="305">
        <f>ROUND(L15*S15,2)</f>
        <v>503.59</v>
      </c>
      <c r="U15" s="208"/>
      <c r="V15" s="207"/>
      <c r="W15" s="208">
        <v>0.3</v>
      </c>
      <c r="X15" s="207">
        <f>ROUND(L15*W15,2)</f>
        <v>1510.76</v>
      </c>
      <c r="Y15" s="207">
        <f>ROUND((L15+Q15+T15+V15+X15)*(M15+N15),2)</f>
        <v>7050.2</v>
      </c>
      <c r="Z15" s="211"/>
      <c r="AA15" s="205"/>
      <c r="AB15" s="204">
        <v>0.1</v>
      </c>
      <c r="AC15" s="207">
        <f t="shared" ref="AC15" si="18">ROUND(AB15*L15,2)</f>
        <v>503.59</v>
      </c>
      <c r="AD15" s="200">
        <f t="shared" ref="AD15" si="19">ROUND(Y15+Z15+AC15*(M15+N15),2)</f>
        <v>7553.79</v>
      </c>
    </row>
    <row r="16" spans="1:33" s="209" customFormat="1" ht="66" customHeight="1">
      <c r="A16" s="197">
        <v>26</v>
      </c>
      <c r="B16" s="198" t="s">
        <v>328</v>
      </c>
      <c r="C16" s="297" t="s">
        <v>330</v>
      </c>
      <c r="D16" s="303">
        <v>8</v>
      </c>
      <c r="E16" s="248">
        <v>4379</v>
      </c>
      <c r="F16" s="197"/>
      <c r="G16" s="197"/>
      <c r="H16" s="197"/>
      <c r="I16" s="200"/>
      <c r="J16" s="197"/>
      <c r="K16" s="197"/>
      <c r="L16" s="201">
        <f t="shared" ref="L16:L17" si="20">ROUND(E16+F16+I16,2)</f>
        <v>4379</v>
      </c>
      <c r="M16" s="202">
        <v>1</v>
      </c>
      <c r="N16" s="247"/>
      <c r="O16" s="206"/>
      <c r="P16" s="206"/>
      <c r="Q16" s="207"/>
      <c r="R16" s="206"/>
      <c r="S16" s="206"/>
      <c r="T16" s="207"/>
      <c r="U16" s="206"/>
      <c r="V16" s="206"/>
      <c r="W16" s="208">
        <v>0.3</v>
      </c>
      <c r="X16" s="207">
        <f t="shared" ref="X16:X17" si="21">ROUND(W16*L16,2)</f>
        <v>1313.7</v>
      </c>
      <c r="Y16" s="207">
        <f t="shared" ref="Y16:Y17" si="22">ROUND((X16+V16+T16+Q16+L16)*(M16+N16),2)</f>
        <v>5692.7</v>
      </c>
      <c r="Z16" s="207">
        <f>ROUND(6000*(M16+N16)-Y16,2)</f>
        <v>307.3</v>
      </c>
      <c r="AA16" s="206"/>
      <c r="AB16" s="206"/>
      <c r="AC16" s="207"/>
      <c r="AD16" s="207"/>
    </row>
    <row r="17" spans="1:34" s="209" customFormat="1" ht="81" customHeight="1">
      <c r="A17" s="197">
        <v>27</v>
      </c>
      <c r="B17" s="198" t="s">
        <v>329</v>
      </c>
      <c r="C17" s="297" t="s">
        <v>331</v>
      </c>
      <c r="D17" s="303">
        <v>7</v>
      </c>
      <c r="E17" s="248">
        <v>4112</v>
      </c>
      <c r="F17" s="197"/>
      <c r="G17" s="197"/>
      <c r="H17" s="197"/>
      <c r="I17" s="200"/>
      <c r="J17" s="197"/>
      <c r="K17" s="197"/>
      <c r="L17" s="201">
        <f t="shared" si="20"/>
        <v>4112</v>
      </c>
      <c r="M17" s="202">
        <v>1</v>
      </c>
      <c r="N17" s="247"/>
      <c r="O17" s="206"/>
      <c r="P17" s="206"/>
      <c r="Q17" s="207"/>
      <c r="R17" s="206"/>
      <c r="S17" s="206"/>
      <c r="T17" s="207"/>
      <c r="U17" s="206"/>
      <c r="V17" s="206"/>
      <c r="W17" s="208">
        <v>0.3</v>
      </c>
      <c r="X17" s="207">
        <f t="shared" si="21"/>
        <v>1233.5999999999999</v>
      </c>
      <c r="Y17" s="207">
        <f t="shared" si="22"/>
        <v>5345.6</v>
      </c>
      <c r="Z17" s="207">
        <f>ROUND(6000*(M17+N17)-Y17,2)</f>
        <v>654.4</v>
      </c>
      <c r="AA17" s="206"/>
      <c r="AB17" s="206"/>
      <c r="AC17" s="207"/>
      <c r="AD17" s="207"/>
    </row>
    <row r="18" spans="1:34" s="189" customFormat="1" ht="41.25" customHeight="1">
      <c r="A18" s="191"/>
      <c r="B18" s="191" t="s">
        <v>250</v>
      </c>
      <c r="C18" s="191"/>
      <c r="D18" s="190"/>
      <c r="E18" s="190"/>
      <c r="F18" s="190"/>
      <c r="G18" s="190">
        <f>SUM(G7:G17)</f>
        <v>11389.5</v>
      </c>
      <c r="H18" s="190"/>
      <c r="I18" s="190"/>
      <c r="J18" s="190">
        <f>SUM(J7:J17)</f>
        <v>9064.49</v>
      </c>
      <c r="K18" s="190"/>
      <c r="L18" s="190"/>
      <c r="M18" s="190">
        <f>SUM(M7:M17)</f>
        <v>11</v>
      </c>
      <c r="N18" s="190">
        <f>SUM(N7:N10)</f>
        <v>0</v>
      </c>
      <c r="O18" s="190"/>
      <c r="P18" s="190"/>
      <c r="Q18" s="190"/>
      <c r="R18" s="190"/>
      <c r="S18" s="190"/>
      <c r="T18" s="190">
        <f>SUM(T7:T17)</f>
        <v>13849.43</v>
      </c>
      <c r="U18" s="190"/>
      <c r="V18" s="190"/>
      <c r="W18" s="190"/>
      <c r="X18" s="190">
        <f>SUM(X7:X17)</f>
        <v>23301.299999999996</v>
      </c>
      <c r="Y18" s="190">
        <f t="shared" ref="Y18:Z18" si="23">SUM(Y7:Y17)</f>
        <v>114821.72000000002</v>
      </c>
      <c r="Z18" s="190">
        <f t="shared" si="23"/>
        <v>1204.9000000000001</v>
      </c>
      <c r="AA18" s="190"/>
      <c r="AB18" s="190"/>
      <c r="AC18" s="190">
        <f>SUM(AC7:AC10)</f>
        <v>0</v>
      </c>
      <c r="AD18" s="190">
        <f>SUM(AD7:AD10)</f>
        <v>0</v>
      </c>
    </row>
    <row r="19" spans="1:34" s="180" customFormat="1" ht="85.5" customHeight="1">
      <c r="A19" s="181"/>
      <c r="B19" s="183" t="s">
        <v>250</v>
      </c>
      <c r="C19" s="188"/>
      <c r="D19" s="654">
        <f>SUM(D20:H22)</f>
        <v>11</v>
      </c>
      <c r="E19" s="654"/>
      <c r="F19" s="654"/>
      <c r="G19" s="654"/>
      <c r="H19" s="654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6"/>
      <c r="Z19" s="186"/>
      <c r="AA19" s="186"/>
      <c r="AB19" s="186"/>
      <c r="AC19" s="294" t="s">
        <v>249</v>
      </c>
      <c r="AD19" s="185">
        <f>AD18*22/100</f>
        <v>0</v>
      </c>
    </row>
    <row r="20" spans="1:34" s="180" customFormat="1" ht="29.25" customHeight="1">
      <c r="A20" s="181"/>
      <c r="B20" s="183" t="s">
        <v>248</v>
      </c>
      <c r="C20" s="184"/>
      <c r="D20" s="654">
        <f>SUM(M7:M11)</f>
        <v>5</v>
      </c>
      <c r="E20" s="654"/>
      <c r="F20" s="654"/>
      <c r="G20" s="654"/>
      <c r="H20" s="654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6"/>
      <c r="Z20" s="186"/>
      <c r="AA20" s="186"/>
      <c r="AB20" s="186"/>
      <c r="AC20" s="293" t="s">
        <v>247</v>
      </c>
      <c r="AD20" s="185">
        <f>AD18+AD19</f>
        <v>0</v>
      </c>
    </row>
    <row r="21" spans="1:34" s="180" customFormat="1" ht="29.25" customHeight="1">
      <c r="A21" s="181"/>
      <c r="B21" s="183" t="s">
        <v>246</v>
      </c>
      <c r="C21" s="184"/>
      <c r="D21" s="654">
        <f>SUM(M12:M15)</f>
        <v>4</v>
      </c>
      <c r="E21" s="666"/>
      <c r="F21" s="666"/>
      <c r="G21" s="666"/>
      <c r="H21" s="666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AD21" s="181"/>
    </row>
    <row r="22" spans="1:34" s="180" customFormat="1" ht="29.25" customHeight="1">
      <c r="A22" s="181"/>
      <c r="B22" s="183" t="s">
        <v>348</v>
      </c>
      <c r="C22" s="182"/>
      <c r="D22" s="654">
        <f>SUM(M16:M17)</f>
        <v>2</v>
      </c>
      <c r="E22" s="666"/>
      <c r="F22" s="666"/>
      <c r="G22" s="666"/>
      <c r="H22" s="666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AD22" s="181"/>
    </row>
    <row r="23" spans="1:34" s="173" customFormat="1" ht="29.25" customHeight="1">
      <c r="A23" s="177"/>
      <c r="B23" s="179"/>
      <c r="C23" s="178"/>
      <c r="D23" s="174"/>
      <c r="E23" s="665"/>
      <c r="F23" s="665"/>
      <c r="G23" s="665"/>
      <c r="H23" s="665"/>
      <c r="I23" s="665"/>
      <c r="J23" s="665"/>
      <c r="K23" s="175"/>
      <c r="L23" s="175"/>
      <c r="M23" s="175"/>
      <c r="N23" s="175"/>
      <c r="O23" s="174"/>
      <c r="P23" s="174"/>
      <c r="Q23" s="174"/>
      <c r="R23" s="176"/>
      <c r="S23" s="176"/>
      <c r="T23" s="176"/>
      <c r="U23" s="174"/>
      <c r="V23" s="177"/>
      <c r="W23" s="177"/>
      <c r="X23" s="177"/>
      <c r="Y23" s="177"/>
      <c r="Z23" s="177"/>
      <c r="AA23" s="177"/>
      <c r="AB23" s="177"/>
      <c r="AH23" s="177"/>
    </row>
    <row r="24" spans="1:34" ht="18.75" customHeight="1"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R24" s="172"/>
      <c r="S24" s="172"/>
      <c r="T24" s="172"/>
    </row>
    <row r="25" spans="1:34" s="173" customFormat="1" ht="35.25" customHeight="1">
      <c r="D25" s="174"/>
      <c r="E25" s="174"/>
      <c r="F25" s="174"/>
      <c r="G25" s="174"/>
      <c r="H25" s="174"/>
      <c r="I25" s="174"/>
      <c r="J25" s="174"/>
      <c r="K25" s="175"/>
      <c r="L25" s="175"/>
      <c r="M25" s="175"/>
      <c r="N25" s="175"/>
      <c r="O25" s="174"/>
      <c r="P25" s="174"/>
      <c r="Q25" s="174"/>
      <c r="R25" s="176"/>
      <c r="S25" s="176"/>
      <c r="T25" s="176"/>
      <c r="U25" s="174"/>
    </row>
    <row r="26" spans="1:34" ht="18.75" customHeight="1">
      <c r="D26" s="169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R26" s="172"/>
      <c r="S26" s="172"/>
      <c r="T26" s="172"/>
    </row>
    <row r="27" spans="1:34" s="173" customFormat="1" ht="36" customHeight="1">
      <c r="D27" s="174"/>
      <c r="E27" s="665"/>
      <c r="F27" s="665"/>
      <c r="G27" s="665"/>
      <c r="H27" s="665"/>
      <c r="I27" s="665"/>
      <c r="J27" s="665"/>
      <c r="K27" s="175"/>
      <c r="L27" s="175"/>
      <c r="M27" s="175"/>
      <c r="N27" s="175"/>
      <c r="O27" s="174"/>
      <c r="P27" s="174"/>
      <c r="Q27" s="174"/>
      <c r="R27" s="175"/>
      <c r="S27" s="175"/>
      <c r="T27" s="175"/>
      <c r="U27" s="174"/>
    </row>
    <row r="28" spans="1:34" ht="18" customHeight="1">
      <c r="D28" s="169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R28" s="172"/>
      <c r="S28" s="172"/>
      <c r="T28" s="172"/>
    </row>
    <row r="29" spans="1:34" s="173" customFormat="1" ht="37.5" customHeight="1">
      <c r="D29" s="174"/>
      <c r="E29" s="665"/>
      <c r="F29" s="665"/>
      <c r="G29" s="665"/>
      <c r="H29" s="665"/>
      <c r="I29" s="665"/>
      <c r="J29" s="665"/>
      <c r="K29" s="175"/>
      <c r="L29" s="175"/>
      <c r="M29" s="175"/>
      <c r="N29" s="175"/>
      <c r="O29" s="174"/>
      <c r="P29" s="174"/>
      <c r="Q29" s="174"/>
      <c r="R29" s="175"/>
      <c r="S29" s="175"/>
      <c r="T29" s="175"/>
      <c r="U29" s="174"/>
    </row>
    <row r="30" spans="1:34" ht="16.5" customHeight="1">
      <c r="D30" s="169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R30" s="172"/>
      <c r="S30" s="172"/>
      <c r="T30" s="172"/>
    </row>
    <row r="31" spans="1:34" s="173" customFormat="1" ht="29.25" customHeight="1">
      <c r="D31" s="174"/>
      <c r="E31" s="665"/>
      <c r="F31" s="665"/>
      <c r="G31" s="665"/>
      <c r="H31" s="665"/>
      <c r="I31" s="665"/>
      <c r="J31" s="665"/>
      <c r="K31" s="175"/>
      <c r="L31" s="175"/>
      <c r="M31" s="175"/>
      <c r="N31" s="175"/>
      <c r="O31" s="174"/>
      <c r="P31" s="174"/>
      <c r="Q31" s="174"/>
      <c r="R31" s="175"/>
      <c r="S31" s="175"/>
      <c r="T31" s="175"/>
      <c r="U31" s="174"/>
    </row>
    <row r="32" spans="1:34" ht="16.5" customHeight="1">
      <c r="D32" s="169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R32" s="172"/>
      <c r="S32" s="172"/>
      <c r="T32" s="172"/>
    </row>
    <row r="33" spans="4:21" ht="29.25" customHeight="1">
      <c r="D33" s="169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69"/>
      <c r="P33" s="169"/>
      <c r="Q33" s="169"/>
      <c r="R33" s="170"/>
      <c r="S33" s="170"/>
      <c r="T33" s="170"/>
      <c r="U33" s="169"/>
    </row>
    <row r="34" spans="4:21" ht="29.25" customHeight="1">
      <c r="D34" s="169"/>
      <c r="E34" s="170"/>
      <c r="F34" s="170"/>
      <c r="G34" s="170"/>
      <c r="H34" s="170"/>
      <c r="I34" s="170"/>
      <c r="J34" s="170"/>
      <c r="K34" s="169"/>
      <c r="L34" s="169"/>
      <c r="M34" s="169"/>
      <c r="N34" s="170"/>
      <c r="O34" s="170"/>
      <c r="P34" s="170"/>
      <c r="Q34" s="169"/>
    </row>
    <row r="35" spans="4:21" ht="29.25" customHeight="1">
      <c r="D35" s="169"/>
      <c r="E35" s="170"/>
      <c r="F35" s="170"/>
      <c r="G35" s="170"/>
      <c r="H35" s="170"/>
      <c r="I35" s="170"/>
      <c r="J35" s="170"/>
      <c r="K35" s="169"/>
      <c r="L35" s="169"/>
      <c r="M35" s="169"/>
      <c r="N35" s="170"/>
      <c r="O35" s="170"/>
      <c r="P35" s="170"/>
      <c r="Q35" s="169"/>
    </row>
    <row r="36" spans="4:21" ht="33" customHeight="1">
      <c r="D36" s="169"/>
      <c r="E36" s="170"/>
      <c r="F36" s="170"/>
      <c r="G36" s="170"/>
      <c r="H36" s="170"/>
      <c r="I36" s="170"/>
      <c r="J36" s="170"/>
      <c r="K36" s="169"/>
      <c r="L36" s="169"/>
      <c r="M36" s="169"/>
      <c r="N36" s="170"/>
      <c r="O36" s="170"/>
      <c r="P36" s="170"/>
      <c r="Q36" s="169"/>
    </row>
    <row r="37" spans="4:21" ht="29.25" customHeight="1">
      <c r="D37" s="171"/>
      <c r="E37" s="170"/>
      <c r="F37" s="170"/>
      <c r="G37" s="170"/>
      <c r="H37" s="170"/>
      <c r="I37" s="170"/>
      <c r="J37" s="170"/>
      <c r="K37" s="169"/>
      <c r="L37" s="169"/>
      <c r="M37" s="169"/>
      <c r="N37" s="170"/>
      <c r="O37" s="170"/>
      <c r="P37" s="170"/>
      <c r="Q37" s="169"/>
    </row>
    <row r="38" spans="4:21" ht="29.25" customHeight="1">
      <c r="E38" s="170"/>
      <c r="F38" s="170"/>
      <c r="G38" s="170"/>
      <c r="H38" s="170"/>
      <c r="I38" s="170"/>
      <c r="J38" s="170"/>
      <c r="K38" s="169"/>
      <c r="L38" s="169"/>
      <c r="M38" s="169"/>
      <c r="N38" s="170"/>
      <c r="O38" s="170"/>
      <c r="P38" s="170"/>
      <c r="Q38" s="169"/>
    </row>
    <row r="39" spans="4:21" ht="29.25" customHeight="1">
      <c r="E39" s="168"/>
      <c r="F39" s="168"/>
      <c r="G39" s="168"/>
      <c r="H39" s="168"/>
      <c r="I39" s="167"/>
      <c r="J39" s="167"/>
      <c r="K39" s="167"/>
      <c r="L39" s="167"/>
      <c r="M39" s="167"/>
      <c r="N39" s="167"/>
      <c r="O39" s="167"/>
      <c r="P39" s="167"/>
      <c r="Q39" s="167"/>
    </row>
  </sheetData>
  <mergeCells count="41">
    <mergeCell ref="E31:J31"/>
    <mergeCell ref="D21:H21"/>
    <mergeCell ref="D22:H22"/>
    <mergeCell ref="E23:J23"/>
    <mergeCell ref="E27:J27"/>
    <mergeCell ref="E29:J29"/>
    <mergeCell ref="AC3:AC4"/>
    <mergeCell ref="K3:K4"/>
    <mergeCell ref="M3:M4"/>
    <mergeCell ref="A6:AD6"/>
    <mergeCell ref="D19:H19"/>
    <mergeCell ref="J3:J4"/>
    <mergeCell ref="P3:P4"/>
    <mergeCell ref="Q3:Q4"/>
    <mergeCell ref="D20:H20"/>
    <mergeCell ref="R3:T3"/>
    <mergeCell ref="U3:V3"/>
    <mergeCell ref="W3:X3"/>
    <mergeCell ref="AA3:AA4"/>
    <mergeCell ref="Y2:Y4"/>
    <mergeCell ref="F3:F4"/>
    <mergeCell ref="G3:G4"/>
    <mergeCell ref="H3:H4"/>
    <mergeCell ref="I3:I4"/>
    <mergeCell ref="R2:X2"/>
    <mergeCell ref="A1:AD1"/>
    <mergeCell ref="A2:A4"/>
    <mergeCell ref="B2:B4"/>
    <mergeCell ref="C2:C4"/>
    <mergeCell ref="D2:D4"/>
    <mergeCell ref="E2:E4"/>
    <mergeCell ref="F2:K2"/>
    <mergeCell ref="L2:L4"/>
    <mergeCell ref="N3:N4"/>
    <mergeCell ref="O3:O4"/>
    <mergeCell ref="Z2:Z4"/>
    <mergeCell ref="M2:N2"/>
    <mergeCell ref="O2:Q2"/>
    <mergeCell ref="AA2:AC2"/>
    <mergeCell ref="AD2:AD4"/>
    <mergeCell ref="AB3:AB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L70"/>
  <sheetViews>
    <sheetView topLeftCell="A28" zoomScaleSheetLayoutView="100" workbookViewId="0">
      <selection activeCell="A61" sqref="A61"/>
    </sheetView>
  </sheetViews>
  <sheetFormatPr defaultRowHeight="15"/>
  <cols>
    <col min="1" max="1" width="10.42578125" style="1" bestFit="1" customWidth="1"/>
    <col min="2" max="3" width="9.140625" style="1"/>
    <col min="4" max="4" width="37.42578125" style="1" customWidth="1"/>
    <col min="5" max="5" width="11.42578125" style="1" customWidth="1"/>
    <col min="6" max="6" width="16.85546875" style="1" customWidth="1"/>
    <col min="7" max="7" width="10.5703125" style="4" customWidth="1"/>
    <col min="8" max="8" width="7.5703125" style="4" customWidth="1"/>
    <col min="9" max="9" width="15.140625" style="1" bestFit="1" customWidth="1"/>
    <col min="10" max="10" width="18.42578125" style="1" customWidth="1"/>
    <col min="11" max="11" width="15" style="1" customWidth="1"/>
    <col min="12" max="12" width="17.85546875" style="1" customWidth="1"/>
    <col min="13" max="16384" width="9.140625" style="1"/>
  </cols>
  <sheetData>
    <row r="1" spans="1:8" ht="33" customHeight="1">
      <c r="E1" s="46"/>
      <c r="F1" s="440" t="s">
        <v>157</v>
      </c>
      <c r="G1" s="440"/>
      <c r="H1" s="440"/>
    </row>
    <row r="2" spans="1:8" ht="18.75">
      <c r="E2" s="47"/>
      <c r="F2" s="441" t="s">
        <v>0</v>
      </c>
      <c r="G2" s="441"/>
      <c r="H2" s="441"/>
    </row>
    <row r="3" spans="1:8" ht="18.75" customHeight="1">
      <c r="E3" s="2"/>
      <c r="F3" s="442"/>
      <c r="G3" s="442"/>
      <c r="H3" s="442"/>
    </row>
    <row r="4" spans="1:8" ht="15" customHeight="1">
      <c r="E4" s="2"/>
      <c r="F4" s="443" t="s">
        <v>1</v>
      </c>
      <c r="G4" s="443"/>
      <c r="H4" s="443"/>
    </row>
    <row r="5" spans="1:8" ht="12" customHeight="1">
      <c r="E5" s="2"/>
      <c r="F5" s="444"/>
      <c r="G5" s="444"/>
      <c r="H5" s="444"/>
    </row>
    <row r="6" spans="1:8" ht="24.75" customHeight="1">
      <c r="E6" s="2"/>
      <c r="F6" s="445" t="s">
        <v>158</v>
      </c>
      <c r="G6" s="445"/>
      <c r="H6" s="445"/>
    </row>
    <row r="7" spans="1:8" ht="23.25" customHeight="1">
      <c r="E7" s="2"/>
      <c r="F7" s="446" t="s">
        <v>2</v>
      </c>
      <c r="G7" s="446"/>
      <c r="H7" s="446"/>
    </row>
    <row r="8" spans="1:8">
      <c r="E8" s="2"/>
      <c r="F8" s="446"/>
      <c r="G8" s="446"/>
      <c r="H8" s="446"/>
    </row>
    <row r="9" spans="1:8" ht="17.25" customHeight="1">
      <c r="A9" s="447" t="s">
        <v>3</v>
      </c>
      <c r="B9" s="447"/>
      <c r="C9" s="447"/>
      <c r="D9" s="447"/>
      <c r="E9" s="447"/>
      <c r="F9" s="447"/>
      <c r="G9" s="447"/>
      <c r="H9" s="447"/>
    </row>
    <row r="10" spans="1:8" ht="17.25" customHeight="1">
      <c r="A10" s="447" t="s">
        <v>4</v>
      </c>
      <c r="B10" s="447"/>
      <c r="C10" s="447"/>
      <c r="D10" s="447"/>
      <c r="E10" s="447"/>
      <c r="F10" s="447"/>
      <c r="G10" s="447"/>
      <c r="H10" s="447"/>
    </row>
    <row r="11" spans="1:8" ht="18" customHeight="1">
      <c r="A11" s="447" t="s">
        <v>159</v>
      </c>
      <c r="B11" s="447"/>
      <c r="C11" s="447"/>
      <c r="D11" s="447"/>
      <c r="E11" s="447"/>
      <c r="F11" s="447"/>
      <c r="G11" s="447"/>
      <c r="H11" s="447"/>
    </row>
    <row r="12" spans="1:8" ht="12.75" customHeight="1">
      <c r="G12" s="439" t="s">
        <v>160</v>
      </c>
      <c r="H12" s="439"/>
    </row>
    <row r="13" spans="1:8" ht="15" customHeight="1">
      <c r="G13" s="439" t="s">
        <v>161</v>
      </c>
      <c r="H13" s="439"/>
    </row>
    <row r="14" spans="1:8" ht="14.25" customHeight="1">
      <c r="A14" s="450" t="s">
        <v>5</v>
      </c>
      <c r="B14" s="450"/>
      <c r="C14" s="450"/>
      <c r="D14" s="450"/>
      <c r="E14" s="450"/>
      <c r="F14" s="450"/>
      <c r="G14" s="450"/>
      <c r="H14" s="450"/>
    </row>
    <row r="15" spans="1:8" ht="24.75" customHeight="1">
      <c r="A15" s="451" t="s">
        <v>437</v>
      </c>
      <c r="B15" s="451"/>
      <c r="C15" s="451"/>
      <c r="D15" s="451"/>
      <c r="E15" s="451"/>
      <c r="F15" s="451"/>
      <c r="G15" s="451"/>
      <c r="H15" s="451"/>
    </row>
    <row r="16" spans="1:8" ht="13.5" customHeight="1">
      <c r="A16" s="451" t="s">
        <v>6</v>
      </c>
      <c r="B16" s="451"/>
      <c r="C16" s="451"/>
      <c r="D16" s="451"/>
      <c r="E16" s="451"/>
      <c r="F16" s="451"/>
      <c r="G16" s="451"/>
      <c r="H16" s="451"/>
    </row>
    <row r="17" spans="1:11" ht="39" customHeight="1">
      <c r="A17" s="452" t="s">
        <v>438</v>
      </c>
      <c r="B17" s="452"/>
      <c r="C17" s="452"/>
      <c r="D17" s="452"/>
      <c r="E17" s="452"/>
      <c r="F17" s="452"/>
      <c r="G17" s="452"/>
      <c r="H17" s="452"/>
    </row>
    <row r="18" spans="1:11" ht="32.25" customHeight="1">
      <c r="A18" s="451" t="s">
        <v>7</v>
      </c>
      <c r="B18" s="451"/>
      <c r="C18" s="451"/>
      <c r="D18" s="451"/>
      <c r="E18" s="451"/>
      <c r="F18" s="451"/>
      <c r="G18" s="451"/>
      <c r="H18" s="451"/>
    </row>
    <row r="19" spans="1:11" s="3" customFormat="1" ht="27" customHeight="1">
      <c r="A19" s="453" t="s">
        <v>445</v>
      </c>
      <c r="B19" s="453"/>
      <c r="C19" s="453"/>
      <c r="D19" s="453"/>
      <c r="E19" s="453"/>
      <c r="F19" s="453"/>
      <c r="G19" s="453"/>
      <c r="H19" s="453"/>
    </row>
    <row r="20" spans="1:11" ht="17.25" customHeight="1" thickBot="1">
      <c r="H20" s="5" t="s">
        <v>8</v>
      </c>
    </row>
    <row r="21" spans="1:11" s="6" customFormat="1" ht="15.75">
      <c r="A21" s="454" t="s">
        <v>9</v>
      </c>
      <c r="B21" s="456" t="s">
        <v>10</v>
      </c>
      <c r="C21" s="456"/>
      <c r="D21" s="456"/>
      <c r="E21" s="458" t="s">
        <v>11</v>
      </c>
      <c r="F21" s="458"/>
      <c r="G21" s="458"/>
      <c r="H21" s="459"/>
    </row>
    <row r="22" spans="1:11" s="6" customFormat="1" ht="28.5">
      <c r="A22" s="455"/>
      <c r="B22" s="457"/>
      <c r="C22" s="457"/>
      <c r="D22" s="457"/>
      <c r="E22" s="7" t="s">
        <v>12</v>
      </c>
      <c r="F22" s="7" t="s">
        <v>13</v>
      </c>
      <c r="G22" s="460" t="s">
        <v>14</v>
      </c>
      <c r="H22" s="461"/>
    </row>
    <row r="23" spans="1:11" s="10" customFormat="1" ht="12.75" customHeight="1" thickBot="1">
      <c r="A23" s="8" t="s">
        <v>15</v>
      </c>
      <c r="B23" s="448" t="s">
        <v>16</v>
      </c>
      <c r="C23" s="448"/>
      <c r="D23" s="448"/>
      <c r="E23" s="9" t="s">
        <v>17</v>
      </c>
      <c r="F23" s="9" t="s">
        <v>18</v>
      </c>
      <c r="G23" s="448" t="s">
        <v>19</v>
      </c>
      <c r="H23" s="449"/>
    </row>
    <row r="24" spans="1:11" s="13" customFormat="1" ht="15" customHeight="1">
      <c r="A24" s="11"/>
      <c r="B24" s="462" t="s">
        <v>20</v>
      </c>
      <c r="C24" s="462"/>
      <c r="D24" s="462"/>
      <c r="E24" s="12" t="s">
        <v>21</v>
      </c>
      <c r="F24" s="389">
        <f>F27</f>
        <v>2460416.3000000003</v>
      </c>
      <c r="G24" s="463">
        <f t="shared" ref="G24" si="0">F24</f>
        <v>2460416.3000000003</v>
      </c>
      <c r="H24" s="464"/>
      <c r="J24" s="14"/>
    </row>
    <row r="25" spans="1:11" s="13" customFormat="1" ht="15.75">
      <c r="A25" s="15"/>
      <c r="B25" s="465" t="s">
        <v>22</v>
      </c>
      <c r="C25" s="465"/>
      <c r="D25" s="465"/>
      <c r="E25" s="16" t="s">
        <v>21</v>
      </c>
      <c r="F25" s="391"/>
      <c r="G25" s="466"/>
      <c r="H25" s="467"/>
      <c r="J25" s="14"/>
    </row>
    <row r="26" spans="1:11" s="17" customFormat="1" ht="15.75">
      <c r="A26" s="20"/>
      <c r="B26" s="520" t="s">
        <v>23</v>
      </c>
      <c r="C26" s="520"/>
      <c r="D26" s="520"/>
      <c r="E26" s="19" t="s">
        <v>21</v>
      </c>
      <c r="F26" s="421">
        <f>F27</f>
        <v>2460416.3000000003</v>
      </c>
      <c r="G26" s="521">
        <f>G27</f>
        <v>2460416.3000000003</v>
      </c>
      <c r="H26" s="522"/>
    </row>
    <row r="27" spans="1:11" s="17" customFormat="1" ht="32.25" customHeight="1">
      <c r="A27" s="384">
        <v>25010000</v>
      </c>
      <c r="B27" s="470" t="s">
        <v>446</v>
      </c>
      <c r="C27" s="471"/>
      <c r="D27" s="472"/>
      <c r="E27" s="16" t="s">
        <v>21</v>
      </c>
      <c r="F27" s="393">
        <f>F28</f>
        <v>2460416.3000000003</v>
      </c>
      <c r="G27" s="516">
        <f>G28</f>
        <v>2460416.3000000003</v>
      </c>
      <c r="H27" s="517"/>
    </row>
    <row r="28" spans="1:11" s="17" customFormat="1" ht="29.25" customHeight="1">
      <c r="A28" s="384">
        <v>25010100</v>
      </c>
      <c r="B28" s="475" t="s">
        <v>447</v>
      </c>
      <c r="C28" s="475"/>
      <c r="D28" s="475"/>
      <c r="E28" s="16" t="s">
        <v>21</v>
      </c>
      <c r="F28" s="394">
        <f>F31</f>
        <v>2460416.3000000003</v>
      </c>
      <c r="G28" s="518">
        <f>G31</f>
        <v>2460416.3000000003</v>
      </c>
      <c r="H28" s="519"/>
    </row>
    <row r="29" spans="1:11" s="13" customFormat="1" ht="30" customHeight="1">
      <c r="A29" s="15"/>
      <c r="B29" s="465" t="s">
        <v>24</v>
      </c>
      <c r="C29" s="465"/>
      <c r="D29" s="465"/>
      <c r="E29" s="16" t="s">
        <v>21</v>
      </c>
      <c r="F29" s="395"/>
      <c r="G29" s="478"/>
      <c r="H29" s="479"/>
    </row>
    <row r="30" spans="1:11" s="17" customFormat="1" ht="42.75" customHeight="1">
      <c r="A30" s="20"/>
      <c r="B30" s="480" t="s">
        <v>25</v>
      </c>
      <c r="C30" s="480"/>
      <c r="D30" s="480"/>
      <c r="E30" s="19" t="s">
        <v>21</v>
      </c>
      <c r="F30" s="397"/>
      <c r="G30" s="478"/>
      <c r="H30" s="479"/>
    </row>
    <row r="31" spans="1:11" s="13" customFormat="1" ht="15.75">
      <c r="A31" s="21"/>
      <c r="B31" s="481" t="s">
        <v>26</v>
      </c>
      <c r="C31" s="481"/>
      <c r="D31" s="481"/>
      <c r="E31" s="19" t="s">
        <v>21</v>
      </c>
      <c r="F31" s="49">
        <f>F34+F49</f>
        <v>2460416.3000000003</v>
      </c>
      <c r="G31" s="482">
        <f t="shared" ref="G31" si="1">F31</f>
        <v>2460416.3000000003</v>
      </c>
      <c r="H31" s="483"/>
      <c r="I31" s="14"/>
      <c r="J31" s="14"/>
      <c r="K31" s="14"/>
    </row>
    <row r="32" spans="1:11" s="17" customFormat="1" ht="12.75" customHeight="1">
      <c r="A32" s="20"/>
      <c r="B32" s="465" t="s">
        <v>22</v>
      </c>
      <c r="C32" s="465"/>
      <c r="D32" s="465"/>
      <c r="E32" s="19" t="s">
        <v>21</v>
      </c>
      <c r="F32" s="48"/>
      <c r="G32" s="484"/>
      <c r="H32" s="485"/>
    </row>
    <row r="33" spans="1:12" s="17" customFormat="1" ht="27" customHeight="1">
      <c r="A33" s="20"/>
      <c r="B33" s="465" t="s">
        <v>27</v>
      </c>
      <c r="C33" s="465"/>
      <c r="D33" s="465"/>
      <c r="E33" s="19" t="s">
        <v>21</v>
      </c>
      <c r="F33" s="48"/>
      <c r="G33" s="484"/>
      <c r="H33" s="485"/>
      <c r="J33" s="22"/>
    </row>
    <row r="34" spans="1:12" s="17" customFormat="1" ht="15.75">
      <c r="A34" s="18">
        <v>2000</v>
      </c>
      <c r="B34" s="481" t="s">
        <v>28</v>
      </c>
      <c r="C34" s="481"/>
      <c r="D34" s="481"/>
      <c r="E34" s="19" t="s">
        <v>21</v>
      </c>
      <c r="F34" s="49">
        <f>F39</f>
        <v>2460416.3000000003</v>
      </c>
      <c r="G34" s="486">
        <f t="shared" ref="G34" si="2">F34</f>
        <v>2460416.3000000003</v>
      </c>
      <c r="H34" s="487"/>
      <c r="I34" s="22"/>
    </row>
    <row r="35" spans="1:12" s="17" customFormat="1" ht="15.75" hidden="1">
      <c r="A35" s="139">
        <v>2100</v>
      </c>
      <c r="B35" s="481" t="s">
        <v>72</v>
      </c>
      <c r="C35" s="481"/>
      <c r="D35" s="481"/>
      <c r="E35" s="19" t="s">
        <v>21</v>
      </c>
      <c r="F35" s="49">
        <f>F36+F38</f>
        <v>0</v>
      </c>
      <c r="G35" s="486">
        <f t="shared" ref="G35:G38" si="3">F35</f>
        <v>0</v>
      </c>
      <c r="H35" s="487"/>
      <c r="I35" s="22"/>
    </row>
    <row r="36" spans="1:12" s="17" customFormat="1" ht="15.75" hidden="1">
      <c r="A36" s="139">
        <v>2110</v>
      </c>
      <c r="B36" s="481" t="s">
        <v>333</v>
      </c>
      <c r="C36" s="481"/>
      <c r="D36" s="481"/>
      <c r="E36" s="19" t="s">
        <v>21</v>
      </c>
      <c r="F36" s="49">
        <f>F37+F38</f>
        <v>0</v>
      </c>
      <c r="G36" s="486">
        <f t="shared" ref="G36:G37" si="4">F36</f>
        <v>0</v>
      </c>
      <c r="H36" s="487"/>
      <c r="I36" s="22"/>
    </row>
    <row r="37" spans="1:12" s="17" customFormat="1" ht="15.75" hidden="1">
      <c r="A37" s="23">
        <v>2111</v>
      </c>
      <c r="B37" s="488" t="s">
        <v>334</v>
      </c>
      <c r="C37" s="488"/>
      <c r="D37" s="488"/>
      <c r="E37" s="19" t="s">
        <v>21</v>
      </c>
      <c r="F37" s="49"/>
      <c r="G37" s="486">
        <f t="shared" si="4"/>
        <v>0</v>
      </c>
      <c r="H37" s="487"/>
      <c r="I37" s="22"/>
    </row>
    <row r="38" spans="1:12" s="17" customFormat="1" ht="15.75" hidden="1">
      <c r="A38" s="139">
        <v>2120</v>
      </c>
      <c r="B38" s="481" t="s">
        <v>335</v>
      </c>
      <c r="C38" s="481"/>
      <c r="D38" s="481"/>
      <c r="E38" s="19" t="s">
        <v>21</v>
      </c>
      <c r="F38" s="49"/>
      <c r="G38" s="486">
        <f t="shared" si="3"/>
        <v>0</v>
      </c>
      <c r="H38" s="487"/>
      <c r="I38" s="22"/>
    </row>
    <row r="39" spans="1:12" s="17" customFormat="1" ht="15.75">
      <c r="A39" s="18">
        <v>2200</v>
      </c>
      <c r="B39" s="481" t="s">
        <v>29</v>
      </c>
      <c r="C39" s="481"/>
      <c r="D39" s="481"/>
      <c r="E39" s="19" t="s">
        <v>21</v>
      </c>
      <c r="F39" s="49">
        <f>F40+F41+F42+F43+F44</f>
        <v>2460416.3000000003</v>
      </c>
      <c r="G39" s="486">
        <f>F39</f>
        <v>2460416.3000000003</v>
      </c>
      <c r="H39" s="487"/>
      <c r="I39" s="22"/>
      <c r="J39" s="22"/>
      <c r="K39" s="22"/>
    </row>
    <row r="40" spans="1:12" s="17" customFormat="1" ht="15.75">
      <c r="A40" s="23">
        <v>2210</v>
      </c>
      <c r="B40" s="488" t="s">
        <v>30</v>
      </c>
      <c r="C40" s="488"/>
      <c r="D40" s="488"/>
      <c r="E40" s="19" t="s">
        <v>21</v>
      </c>
      <c r="F40" s="50">
        <f>'КЕКВ 2210'!E41*1000</f>
        <v>126137.32000000004</v>
      </c>
      <c r="G40" s="484">
        <f t="shared" ref="G40" si="5">F40</f>
        <v>126137.32000000004</v>
      </c>
      <c r="H40" s="485"/>
      <c r="J40" s="22"/>
    </row>
    <row r="41" spans="1:12" s="17" customFormat="1" ht="15.75">
      <c r="A41" s="23">
        <v>2220</v>
      </c>
      <c r="B41" s="488" t="s">
        <v>336</v>
      </c>
      <c r="C41" s="488"/>
      <c r="D41" s="488"/>
      <c r="E41" s="19"/>
      <c r="F41" s="50">
        <f>'2220'!H18*1000</f>
        <v>899681.3</v>
      </c>
      <c r="G41" s="484">
        <f t="shared" ref="G41" si="6">F41</f>
        <v>899681.3</v>
      </c>
      <c r="H41" s="485"/>
      <c r="J41" s="22"/>
    </row>
    <row r="42" spans="1:12" s="17" customFormat="1" ht="15.75">
      <c r="A42" s="24">
        <v>2230</v>
      </c>
      <c r="B42" s="489" t="s">
        <v>83</v>
      </c>
      <c r="C42" s="490"/>
      <c r="D42" s="491"/>
      <c r="E42" s="19" t="s">
        <v>21</v>
      </c>
      <c r="F42" s="50">
        <f>'КЕКВ 2230'!E24*1000</f>
        <v>148599</v>
      </c>
      <c r="G42" s="492">
        <f>F42</f>
        <v>148599</v>
      </c>
      <c r="H42" s="493"/>
    </row>
    <row r="43" spans="1:12" s="17" customFormat="1" ht="15.75">
      <c r="A43" s="24">
        <v>2240</v>
      </c>
      <c r="B43" s="489" t="s">
        <v>32</v>
      </c>
      <c r="C43" s="490"/>
      <c r="D43" s="491"/>
      <c r="E43" s="19" t="s">
        <v>21</v>
      </c>
      <c r="F43" s="50">
        <f>'2240'!E14*1000</f>
        <v>1282046.03</v>
      </c>
      <c r="G43" s="492">
        <f t="shared" ref="G43:G44" si="7">F43</f>
        <v>1282046.03</v>
      </c>
      <c r="H43" s="493"/>
    </row>
    <row r="44" spans="1:12" s="13" customFormat="1" ht="15.75">
      <c r="A44" s="25">
        <v>2270</v>
      </c>
      <c r="B44" s="494" t="s">
        <v>33</v>
      </c>
      <c r="C44" s="495"/>
      <c r="D44" s="496"/>
      <c r="E44" s="19" t="s">
        <v>21</v>
      </c>
      <c r="F44" s="49">
        <f>F45+F46</f>
        <v>3952.6499999999996</v>
      </c>
      <c r="G44" s="497">
        <f t="shared" si="7"/>
        <v>3952.6499999999996</v>
      </c>
      <c r="H44" s="498"/>
    </row>
    <row r="45" spans="1:12" s="17" customFormat="1" ht="15.75" customHeight="1">
      <c r="A45" s="24">
        <v>2273</v>
      </c>
      <c r="B45" s="489" t="s">
        <v>36</v>
      </c>
      <c r="C45" s="490"/>
      <c r="D45" s="491"/>
      <c r="E45" s="19" t="s">
        <v>21</v>
      </c>
      <c r="F45" s="50">
        <f>' 2270комунал'!D16*1000</f>
        <v>2325.7199999999998</v>
      </c>
      <c r="G45" s="492">
        <f t="shared" ref="G45:G53" si="8">F45</f>
        <v>2325.7199999999998</v>
      </c>
      <c r="H45" s="493"/>
      <c r="I45" s="13"/>
      <c r="J45" s="22"/>
      <c r="L45" s="22"/>
    </row>
    <row r="46" spans="1:12" s="17" customFormat="1" ht="15.75" customHeight="1">
      <c r="A46" s="24">
        <v>2274</v>
      </c>
      <c r="B46" s="489" t="s">
        <v>337</v>
      </c>
      <c r="C46" s="490"/>
      <c r="D46" s="491"/>
      <c r="E46" s="19" t="s">
        <v>21</v>
      </c>
      <c r="F46" s="50">
        <f>' 2270комунал'!D21*1000</f>
        <v>1626.93</v>
      </c>
      <c r="G46" s="492">
        <f t="shared" si="8"/>
        <v>1626.93</v>
      </c>
      <c r="H46" s="493"/>
      <c r="I46" s="13"/>
    </row>
    <row r="47" spans="1:12" s="17" customFormat="1" ht="15.75" hidden="1" customHeight="1">
      <c r="A47" s="24">
        <v>2275</v>
      </c>
      <c r="B47" s="499" t="s">
        <v>37</v>
      </c>
      <c r="C47" s="500"/>
      <c r="D47" s="501"/>
      <c r="E47" s="19" t="s">
        <v>21</v>
      </c>
      <c r="F47" s="50"/>
      <c r="G47" s="497">
        <f t="shared" si="8"/>
        <v>0</v>
      </c>
      <c r="H47" s="498"/>
      <c r="I47" s="13"/>
    </row>
    <row r="48" spans="1:12" s="13" customFormat="1" ht="15.75" hidden="1" customHeight="1">
      <c r="A48" s="25">
        <v>2800</v>
      </c>
      <c r="B48" s="494" t="s">
        <v>38</v>
      </c>
      <c r="C48" s="495"/>
      <c r="D48" s="496"/>
      <c r="E48" s="19" t="s">
        <v>21</v>
      </c>
      <c r="F48" s="49"/>
      <c r="G48" s="497">
        <f t="shared" si="8"/>
        <v>0</v>
      </c>
      <c r="H48" s="498"/>
      <c r="L48" s="14"/>
    </row>
    <row r="49" spans="1:11" s="13" customFormat="1" ht="15.75" hidden="1" customHeight="1">
      <c r="A49" s="25">
        <v>3000</v>
      </c>
      <c r="B49" s="494" t="s">
        <v>39</v>
      </c>
      <c r="C49" s="495"/>
      <c r="D49" s="496"/>
      <c r="E49" s="19" t="s">
        <v>21</v>
      </c>
      <c r="F49" s="51"/>
      <c r="G49" s="497">
        <f t="shared" si="8"/>
        <v>0</v>
      </c>
      <c r="H49" s="498"/>
    </row>
    <row r="50" spans="1:11" s="13" customFormat="1" ht="15.75" hidden="1" customHeight="1">
      <c r="A50" s="25">
        <v>3100</v>
      </c>
      <c r="B50" s="494" t="s">
        <v>40</v>
      </c>
      <c r="C50" s="495"/>
      <c r="D50" s="496"/>
      <c r="E50" s="19" t="s">
        <v>21</v>
      </c>
      <c r="F50" s="51"/>
      <c r="G50" s="497">
        <f t="shared" si="8"/>
        <v>0</v>
      </c>
      <c r="H50" s="498"/>
    </row>
    <row r="51" spans="1:11" s="13" customFormat="1" ht="36" hidden="1" customHeight="1">
      <c r="A51" s="24">
        <v>3110</v>
      </c>
      <c r="B51" s="489" t="s">
        <v>115</v>
      </c>
      <c r="C51" s="490"/>
      <c r="D51" s="491"/>
      <c r="E51" s="19" t="s">
        <v>21</v>
      </c>
      <c r="F51" s="50"/>
      <c r="G51" s="497">
        <f t="shared" si="8"/>
        <v>0</v>
      </c>
      <c r="H51" s="498"/>
      <c r="J51" s="53"/>
    </row>
    <row r="52" spans="1:11" s="13" customFormat="1" ht="15.75" hidden="1" customHeight="1">
      <c r="A52" s="25">
        <v>3140</v>
      </c>
      <c r="B52" s="494" t="s">
        <v>127</v>
      </c>
      <c r="C52" s="495"/>
      <c r="D52" s="496"/>
      <c r="E52" s="19" t="s">
        <v>21</v>
      </c>
      <c r="F52" s="51"/>
      <c r="G52" s="497">
        <f t="shared" si="8"/>
        <v>0</v>
      </c>
      <c r="H52" s="498"/>
    </row>
    <row r="53" spans="1:11" s="17" customFormat="1" ht="15.75" hidden="1" customHeight="1">
      <c r="A53" s="24">
        <v>3142</v>
      </c>
      <c r="B53" s="489" t="s">
        <v>131</v>
      </c>
      <c r="C53" s="490"/>
      <c r="D53" s="491"/>
      <c r="E53" s="19" t="s">
        <v>21</v>
      </c>
      <c r="F53" s="50"/>
      <c r="G53" s="497">
        <f t="shared" si="8"/>
        <v>0</v>
      </c>
      <c r="H53" s="498"/>
      <c r="I53" s="13"/>
    </row>
    <row r="54" spans="1:11" s="17" customFormat="1" ht="33" customHeight="1" thickBot="1">
      <c r="A54" s="26"/>
      <c r="B54" s="509" t="s">
        <v>43</v>
      </c>
      <c r="C54" s="509"/>
      <c r="D54" s="509"/>
      <c r="E54" s="27" t="s">
        <v>21</v>
      </c>
      <c r="F54" s="52"/>
      <c r="G54" s="510"/>
      <c r="H54" s="511"/>
      <c r="I54" s="272"/>
    </row>
    <row r="55" spans="1:11" s="4" customFormat="1" ht="42" customHeight="1">
      <c r="A55" s="81" t="s">
        <v>207</v>
      </c>
      <c r="B55" s="81"/>
      <c r="E55" s="512" t="s">
        <v>339</v>
      </c>
      <c r="F55" s="512"/>
      <c r="G55" s="512"/>
      <c r="K55" s="4" t="s">
        <v>205</v>
      </c>
    </row>
    <row r="56" spans="1:11" s="4" customFormat="1" ht="12" customHeight="1"/>
    <row r="57" spans="1:11" s="4" customFormat="1" ht="33.75" customHeight="1">
      <c r="A57" s="54"/>
      <c r="B57" s="55" t="s">
        <v>338</v>
      </c>
      <c r="C57" s="56"/>
      <c r="E57" s="57"/>
      <c r="F57" s="513" t="s">
        <v>209</v>
      </c>
      <c r="G57" s="513"/>
    </row>
    <row r="58" spans="1:11" s="4" customFormat="1" ht="11.25" customHeight="1">
      <c r="A58" s="58" t="s">
        <v>162</v>
      </c>
      <c r="B58" s="514"/>
      <c r="C58" s="514"/>
      <c r="E58" s="58" t="s">
        <v>162</v>
      </c>
    </row>
    <row r="59" spans="1:11" s="4" customFormat="1" ht="11.25" customHeight="1"/>
    <row r="60" spans="1:11" s="59" customFormat="1" ht="23.25" customHeight="1">
      <c r="A60" s="515" t="s">
        <v>453</v>
      </c>
      <c r="B60" s="515"/>
      <c r="C60" s="515"/>
      <c r="E60" s="60"/>
    </row>
    <row r="61" spans="1:11" s="4" customFormat="1" ht="6" customHeight="1">
      <c r="A61" s="28"/>
      <c r="B61" s="28"/>
      <c r="C61" s="28"/>
      <c r="D61" s="30"/>
      <c r="E61" s="30"/>
      <c r="F61" s="30"/>
      <c r="G61" s="30"/>
      <c r="H61" s="29"/>
    </row>
    <row r="62" spans="1:11" s="61" customFormat="1" ht="1.5" customHeight="1">
      <c r="A62" s="502" t="s">
        <v>163</v>
      </c>
      <c r="B62" s="502"/>
      <c r="C62" s="502"/>
      <c r="D62" s="502"/>
      <c r="E62" s="502"/>
      <c r="F62" s="502"/>
      <c r="G62" s="502"/>
      <c r="H62" s="502"/>
    </row>
    <row r="63" spans="1:11" s="61" customFormat="1" ht="13.5" customHeight="1">
      <c r="A63" s="503" t="s">
        <v>45</v>
      </c>
      <c r="B63" s="503"/>
      <c r="C63" s="503"/>
      <c r="D63" s="503"/>
      <c r="E63" s="503"/>
      <c r="F63" s="503"/>
      <c r="G63" s="503"/>
      <c r="H63" s="503"/>
    </row>
    <row r="64" spans="1:11" s="4" customFormat="1" ht="10.5" customHeight="1">
      <c r="A64" s="31"/>
      <c r="B64" s="32"/>
      <c r="C64" s="32"/>
      <c r="D64" s="32"/>
      <c r="E64" s="32"/>
      <c r="F64" s="32"/>
      <c r="G64" s="32"/>
      <c r="H64" s="32"/>
    </row>
    <row r="65" spans="1:1" s="4" customFormat="1">
      <c r="A65" s="33"/>
    </row>
    <row r="66" spans="1:1" s="4" customFormat="1"/>
    <row r="67" spans="1:1" s="4" customFormat="1"/>
    <row r="68" spans="1:1" s="4" customFormat="1"/>
    <row r="69" spans="1:1" s="4" customFormat="1"/>
    <row r="70" spans="1:1" s="4" customFormat="1"/>
  </sheetData>
  <mergeCells count="93">
    <mergeCell ref="B41:D41"/>
    <mergeCell ref="G41:H41"/>
    <mergeCell ref="E55:G55"/>
    <mergeCell ref="G37:H37"/>
    <mergeCell ref="G38:H38"/>
    <mergeCell ref="B42:D42"/>
    <mergeCell ref="G42:H42"/>
    <mergeCell ref="B43:D43"/>
    <mergeCell ref="G43:H43"/>
    <mergeCell ref="B44:D44"/>
    <mergeCell ref="G44:H44"/>
    <mergeCell ref="B45:D45"/>
    <mergeCell ref="G45:H45"/>
    <mergeCell ref="B46:D46"/>
    <mergeCell ref="G46:H46"/>
    <mergeCell ref="G13:H13"/>
    <mergeCell ref="G12:H12"/>
    <mergeCell ref="F3:H3"/>
    <mergeCell ref="F4:H4"/>
    <mergeCell ref="F5:H5"/>
    <mergeCell ref="F6:H6"/>
    <mergeCell ref="F7:H7"/>
    <mergeCell ref="F8:H8"/>
    <mergeCell ref="A9:H9"/>
    <mergeCell ref="A10:H10"/>
    <mergeCell ref="A11:H11"/>
    <mergeCell ref="B23:D23"/>
    <mergeCell ref="G23:H23"/>
    <mergeCell ref="A14:H14"/>
    <mergeCell ref="A15:H15"/>
    <mergeCell ref="A16:H16"/>
    <mergeCell ref="A17:H17"/>
    <mergeCell ref="A18:H18"/>
    <mergeCell ref="A19:H19"/>
    <mergeCell ref="A21:A22"/>
    <mergeCell ref="B21:D22"/>
    <mergeCell ref="E21:H21"/>
    <mergeCell ref="G22:H22"/>
    <mergeCell ref="B31:D31"/>
    <mergeCell ref="G31:H31"/>
    <mergeCell ref="B32:D32"/>
    <mergeCell ref="G32:H32"/>
    <mergeCell ref="B33:D33"/>
    <mergeCell ref="G33:H33"/>
    <mergeCell ref="B34:D34"/>
    <mergeCell ref="G34:H34"/>
    <mergeCell ref="B39:D39"/>
    <mergeCell ref="G39:H39"/>
    <mergeCell ref="B40:D40"/>
    <mergeCell ref="G40:H40"/>
    <mergeCell ref="B35:D35"/>
    <mergeCell ref="B36:D36"/>
    <mergeCell ref="B37:D37"/>
    <mergeCell ref="B38:D38"/>
    <mergeCell ref="G35:H35"/>
    <mergeCell ref="G36:H36"/>
    <mergeCell ref="F57:G57"/>
    <mergeCell ref="B47:D47"/>
    <mergeCell ref="G47:H47"/>
    <mergeCell ref="B48:D48"/>
    <mergeCell ref="G48:H48"/>
    <mergeCell ref="B49:D49"/>
    <mergeCell ref="G49:H49"/>
    <mergeCell ref="F1:H1"/>
    <mergeCell ref="F2:H2"/>
    <mergeCell ref="B51:D51"/>
    <mergeCell ref="G51:H51"/>
    <mergeCell ref="A63:H63"/>
    <mergeCell ref="B58:C58"/>
    <mergeCell ref="A60:C60"/>
    <mergeCell ref="A62:H62"/>
    <mergeCell ref="B50:D50"/>
    <mergeCell ref="G50:H50"/>
    <mergeCell ref="B52:D52"/>
    <mergeCell ref="G52:H52"/>
    <mergeCell ref="B53:D53"/>
    <mergeCell ref="G53:H53"/>
    <mergeCell ref="B54:D54"/>
    <mergeCell ref="G54:H54"/>
    <mergeCell ref="B24:D24"/>
    <mergeCell ref="G24:H24"/>
    <mergeCell ref="B25:D25"/>
    <mergeCell ref="G25:H25"/>
    <mergeCell ref="B26:D26"/>
    <mergeCell ref="G26:H26"/>
    <mergeCell ref="B30:D30"/>
    <mergeCell ref="G30:H30"/>
    <mergeCell ref="B27:D27"/>
    <mergeCell ref="G27:H27"/>
    <mergeCell ref="B28:D28"/>
    <mergeCell ref="G28:H28"/>
    <mergeCell ref="B29:D29"/>
    <mergeCell ref="G29:H29"/>
  </mergeCells>
  <phoneticPr fontId="171" type="noConversion"/>
  <pageMargins left="0.5" right="0.18" top="0.22" bottom="0.19" header="0.19" footer="0.2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P98"/>
  <sheetViews>
    <sheetView topLeftCell="A17" workbookViewId="0">
      <selection activeCell="A95" sqref="A95:XFD95"/>
    </sheetView>
  </sheetViews>
  <sheetFormatPr defaultRowHeight="15"/>
  <cols>
    <col min="1" max="1" width="39.7109375" style="1" customWidth="1"/>
    <col min="2" max="2" width="5.7109375" style="1" bestFit="1" customWidth="1"/>
    <col min="3" max="3" width="13.28515625" style="6" customWidth="1"/>
    <col min="4" max="4" width="13.140625" style="6" bestFit="1" customWidth="1"/>
    <col min="5" max="5" width="12.85546875" style="1" customWidth="1"/>
    <col min="6" max="8" width="8.28515625" style="1" bestFit="1" customWidth="1"/>
    <col min="9" max="9" width="7.5703125" style="6" customWidth="1"/>
    <col min="10" max="10" width="11.42578125" style="1" bestFit="1" customWidth="1"/>
    <col min="11" max="11" width="8.28515625" style="1" bestFit="1" customWidth="1"/>
    <col min="12" max="12" width="8.28515625" style="1" customWidth="1"/>
    <col min="13" max="13" width="7" style="1" bestFit="1" customWidth="1"/>
    <col min="14" max="14" width="6.85546875" style="1" customWidth="1"/>
    <col min="15" max="15" width="6.7109375" style="1" bestFit="1" customWidth="1"/>
    <col min="16" max="256" width="9.140625" style="1"/>
    <col min="257" max="257" width="39.7109375" style="1" customWidth="1"/>
    <col min="258" max="258" width="5.7109375" style="1" bestFit="1" customWidth="1"/>
    <col min="259" max="259" width="11.140625" style="1" customWidth="1"/>
    <col min="260" max="260" width="9.140625" style="1" customWidth="1"/>
    <col min="261" max="261" width="9.85546875" style="1" bestFit="1" customWidth="1"/>
    <col min="262" max="264" width="8.28515625" style="1" bestFit="1" customWidth="1"/>
    <col min="265" max="265" width="8.7109375" style="1" customWidth="1"/>
    <col min="266" max="266" width="11.42578125" style="1" bestFit="1" customWidth="1"/>
    <col min="267" max="267" width="8.28515625" style="1" bestFit="1" customWidth="1"/>
    <col min="268" max="268" width="8.28515625" style="1" customWidth="1"/>
    <col min="269" max="269" width="9.5703125" style="1" customWidth="1"/>
    <col min="270" max="270" width="6.85546875" style="1" customWidth="1"/>
    <col min="271" max="271" width="6.7109375" style="1" bestFit="1" customWidth="1"/>
    <col min="272" max="512" width="9.140625" style="1"/>
    <col min="513" max="513" width="39.7109375" style="1" customWidth="1"/>
    <col min="514" max="514" width="5.7109375" style="1" bestFit="1" customWidth="1"/>
    <col min="515" max="515" width="11.140625" style="1" customWidth="1"/>
    <col min="516" max="516" width="9.140625" style="1" customWidth="1"/>
    <col min="517" max="517" width="9.85546875" style="1" bestFit="1" customWidth="1"/>
    <col min="518" max="520" width="8.28515625" style="1" bestFit="1" customWidth="1"/>
    <col min="521" max="521" width="8.7109375" style="1" customWidth="1"/>
    <col min="522" max="522" width="11.42578125" style="1" bestFit="1" customWidth="1"/>
    <col min="523" max="523" width="8.28515625" style="1" bestFit="1" customWidth="1"/>
    <col min="524" max="524" width="8.28515625" style="1" customWidth="1"/>
    <col min="525" max="525" width="9.5703125" style="1" customWidth="1"/>
    <col min="526" max="526" width="6.85546875" style="1" customWidth="1"/>
    <col min="527" max="527" width="6.7109375" style="1" bestFit="1" customWidth="1"/>
    <col min="528" max="768" width="9.140625" style="1"/>
    <col min="769" max="769" width="39.7109375" style="1" customWidth="1"/>
    <col min="770" max="770" width="5.7109375" style="1" bestFit="1" customWidth="1"/>
    <col min="771" max="771" width="11.140625" style="1" customWidth="1"/>
    <col min="772" max="772" width="9.140625" style="1" customWidth="1"/>
    <col min="773" max="773" width="9.85546875" style="1" bestFit="1" customWidth="1"/>
    <col min="774" max="776" width="8.28515625" style="1" bestFit="1" customWidth="1"/>
    <col min="777" max="777" width="8.7109375" style="1" customWidth="1"/>
    <col min="778" max="778" width="11.42578125" style="1" bestFit="1" customWidth="1"/>
    <col min="779" max="779" width="8.28515625" style="1" bestFit="1" customWidth="1"/>
    <col min="780" max="780" width="8.28515625" style="1" customWidth="1"/>
    <col min="781" max="781" width="9.5703125" style="1" customWidth="1"/>
    <col min="782" max="782" width="6.85546875" style="1" customWidth="1"/>
    <col min="783" max="783" width="6.7109375" style="1" bestFit="1" customWidth="1"/>
    <col min="784" max="1024" width="9.140625" style="1"/>
    <col min="1025" max="1025" width="39.7109375" style="1" customWidth="1"/>
    <col min="1026" max="1026" width="5.7109375" style="1" bestFit="1" customWidth="1"/>
    <col min="1027" max="1027" width="11.140625" style="1" customWidth="1"/>
    <col min="1028" max="1028" width="9.140625" style="1" customWidth="1"/>
    <col min="1029" max="1029" width="9.85546875" style="1" bestFit="1" customWidth="1"/>
    <col min="1030" max="1032" width="8.28515625" style="1" bestFit="1" customWidth="1"/>
    <col min="1033" max="1033" width="8.7109375" style="1" customWidth="1"/>
    <col min="1034" max="1034" width="11.42578125" style="1" bestFit="1" customWidth="1"/>
    <col min="1035" max="1035" width="8.28515625" style="1" bestFit="1" customWidth="1"/>
    <col min="1036" max="1036" width="8.28515625" style="1" customWidth="1"/>
    <col min="1037" max="1037" width="9.5703125" style="1" customWidth="1"/>
    <col min="1038" max="1038" width="6.85546875" style="1" customWidth="1"/>
    <col min="1039" max="1039" width="6.7109375" style="1" bestFit="1" customWidth="1"/>
    <col min="1040" max="1280" width="9.140625" style="1"/>
    <col min="1281" max="1281" width="39.7109375" style="1" customWidth="1"/>
    <col min="1282" max="1282" width="5.7109375" style="1" bestFit="1" customWidth="1"/>
    <col min="1283" max="1283" width="11.140625" style="1" customWidth="1"/>
    <col min="1284" max="1284" width="9.140625" style="1" customWidth="1"/>
    <col min="1285" max="1285" width="9.85546875" style="1" bestFit="1" customWidth="1"/>
    <col min="1286" max="1288" width="8.28515625" style="1" bestFit="1" customWidth="1"/>
    <col min="1289" max="1289" width="8.7109375" style="1" customWidth="1"/>
    <col min="1290" max="1290" width="11.42578125" style="1" bestFit="1" customWidth="1"/>
    <col min="1291" max="1291" width="8.28515625" style="1" bestFit="1" customWidth="1"/>
    <col min="1292" max="1292" width="8.28515625" style="1" customWidth="1"/>
    <col min="1293" max="1293" width="9.5703125" style="1" customWidth="1"/>
    <col min="1294" max="1294" width="6.85546875" style="1" customWidth="1"/>
    <col min="1295" max="1295" width="6.7109375" style="1" bestFit="1" customWidth="1"/>
    <col min="1296" max="1536" width="9.140625" style="1"/>
    <col min="1537" max="1537" width="39.7109375" style="1" customWidth="1"/>
    <col min="1538" max="1538" width="5.7109375" style="1" bestFit="1" customWidth="1"/>
    <col min="1539" max="1539" width="11.140625" style="1" customWidth="1"/>
    <col min="1540" max="1540" width="9.140625" style="1" customWidth="1"/>
    <col min="1541" max="1541" width="9.85546875" style="1" bestFit="1" customWidth="1"/>
    <col min="1542" max="1544" width="8.28515625" style="1" bestFit="1" customWidth="1"/>
    <col min="1545" max="1545" width="8.7109375" style="1" customWidth="1"/>
    <col min="1546" max="1546" width="11.42578125" style="1" bestFit="1" customWidth="1"/>
    <col min="1547" max="1547" width="8.28515625" style="1" bestFit="1" customWidth="1"/>
    <col min="1548" max="1548" width="8.28515625" style="1" customWidth="1"/>
    <col min="1549" max="1549" width="9.5703125" style="1" customWidth="1"/>
    <col min="1550" max="1550" width="6.85546875" style="1" customWidth="1"/>
    <col min="1551" max="1551" width="6.7109375" style="1" bestFit="1" customWidth="1"/>
    <col min="1552" max="1792" width="9.140625" style="1"/>
    <col min="1793" max="1793" width="39.7109375" style="1" customWidth="1"/>
    <col min="1794" max="1794" width="5.7109375" style="1" bestFit="1" customWidth="1"/>
    <col min="1795" max="1795" width="11.140625" style="1" customWidth="1"/>
    <col min="1796" max="1796" width="9.140625" style="1" customWidth="1"/>
    <col min="1797" max="1797" width="9.85546875" style="1" bestFit="1" customWidth="1"/>
    <col min="1798" max="1800" width="8.28515625" style="1" bestFit="1" customWidth="1"/>
    <col min="1801" max="1801" width="8.7109375" style="1" customWidth="1"/>
    <col min="1802" max="1802" width="11.42578125" style="1" bestFit="1" customWidth="1"/>
    <col min="1803" max="1803" width="8.28515625" style="1" bestFit="1" customWidth="1"/>
    <col min="1804" max="1804" width="8.28515625" style="1" customWidth="1"/>
    <col min="1805" max="1805" width="9.5703125" style="1" customWidth="1"/>
    <col min="1806" max="1806" width="6.85546875" style="1" customWidth="1"/>
    <col min="1807" max="1807" width="6.7109375" style="1" bestFit="1" customWidth="1"/>
    <col min="1808" max="2048" width="9.140625" style="1"/>
    <col min="2049" max="2049" width="39.7109375" style="1" customWidth="1"/>
    <col min="2050" max="2050" width="5.7109375" style="1" bestFit="1" customWidth="1"/>
    <col min="2051" max="2051" width="11.140625" style="1" customWidth="1"/>
    <col min="2052" max="2052" width="9.140625" style="1" customWidth="1"/>
    <col min="2053" max="2053" width="9.85546875" style="1" bestFit="1" customWidth="1"/>
    <col min="2054" max="2056" width="8.28515625" style="1" bestFit="1" customWidth="1"/>
    <col min="2057" max="2057" width="8.7109375" style="1" customWidth="1"/>
    <col min="2058" max="2058" width="11.42578125" style="1" bestFit="1" customWidth="1"/>
    <col min="2059" max="2059" width="8.28515625" style="1" bestFit="1" customWidth="1"/>
    <col min="2060" max="2060" width="8.28515625" style="1" customWidth="1"/>
    <col min="2061" max="2061" width="9.5703125" style="1" customWidth="1"/>
    <col min="2062" max="2062" width="6.85546875" style="1" customWidth="1"/>
    <col min="2063" max="2063" width="6.7109375" style="1" bestFit="1" customWidth="1"/>
    <col min="2064" max="2304" width="9.140625" style="1"/>
    <col min="2305" max="2305" width="39.7109375" style="1" customWidth="1"/>
    <col min="2306" max="2306" width="5.7109375" style="1" bestFit="1" customWidth="1"/>
    <col min="2307" max="2307" width="11.140625" style="1" customWidth="1"/>
    <col min="2308" max="2308" width="9.140625" style="1" customWidth="1"/>
    <col min="2309" max="2309" width="9.85546875" style="1" bestFit="1" customWidth="1"/>
    <col min="2310" max="2312" width="8.28515625" style="1" bestFit="1" customWidth="1"/>
    <col min="2313" max="2313" width="8.7109375" style="1" customWidth="1"/>
    <col min="2314" max="2314" width="11.42578125" style="1" bestFit="1" customWidth="1"/>
    <col min="2315" max="2315" width="8.28515625" style="1" bestFit="1" customWidth="1"/>
    <col min="2316" max="2316" width="8.28515625" style="1" customWidth="1"/>
    <col min="2317" max="2317" width="9.5703125" style="1" customWidth="1"/>
    <col min="2318" max="2318" width="6.85546875" style="1" customWidth="1"/>
    <col min="2319" max="2319" width="6.7109375" style="1" bestFit="1" customWidth="1"/>
    <col min="2320" max="2560" width="9.140625" style="1"/>
    <col min="2561" max="2561" width="39.7109375" style="1" customWidth="1"/>
    <col min="2562" max="2562" width="5.7109375" style="1" bestFit="1" customWidth="1"/>
    <col min="2563" max="2563" width="11.140625" style="1" customWidth="1"/>
    <col min="2564" max="2564" width="9.140625" style="1" customWidth="1"/>
    <col min="2565" max="2565" width="9.85546875" style="1" bestFit="1" customWidth="1"/>
    <col min="2566" max="2568" width="8.28515625" style="1" bestFit="1" customWidth="1"/>
    <col min="2569" max="2569" width="8.7109375" style="1" customWidth="1"/>
    <col min="2570" max="2570" width="11.42578125" style="1" bestFit="1" customWidth="1"/>
    <col min="2571" max="2571" width="8.28515625" style="1" bestFit="1" customWidth="1"/>
    <col min="2572" max="2572" width="8.28515625" style="1" customWidth="1"/>
    <col min="2573" max="2573" width="9.5703125" style="1" customWidth="1"/>
    <col min="2574" max="2574" width="6.85546875" style="1" customWidth="1"/>
    <col min="2575" max="2575" width="6.7109375" style="1" bestFit="1" customWidth="1"/>
    <col min="2576" max="2816" width="9.140625" style="1"/>
    <col min="2817" max="2817" width="39.7109375" style="1" customWidth="1"/>
    <col min="2818" max="2818" width="5.7109375" style="1" bestFit="1" customWidth="1"/>
    <col min="2819" max="2819" width="11.140625" style="1" customWidth="1"/>
    <col min="2820" max="2820" width="9.140625" style="1" customWidth="1"/>
    <col min="2821" max="2821" width="9.85546875" style="1" bestFit="1" customWidth="1"/>
    <col min="2822" max="2824" width="8.28515625" style="1" bestFit="1" customWidth="1"/>
    <col min="2825" max="2825" width="8.7109375" style="1" customWidth="1"/>
    <col min="2826" max="2826" width="11.42578125" style="1" bestFit="1" customWidth="1"/>
    <col min="2827" max="2827" width="8.28515625" style="1" bestFit="1" customWidth="1"/>
    <col min="2828" max="2828" width="8.28515625" style="1" customWidth="1"/>
    <col min="2829" max="2829" width="9.5703125" style="1" customWidth="1"/>
    <col min="2830" max="2830" width="6.85546875" style="1" customWidth="1"/>
    <col min="2831" max="2831" width="6.7109375" style="1" bestFit="1" customWidth="1"/>
    <col min="2832" max="3072" width="9.140625" style="1"/>
    <col min="3073" max="3073" width="39.7109375" style="1" customWidth="1"/>
    <col min="3074" max="3074" width="5.7109375" style="1" bestFit="1" customWidth="1"/>
    <col min="3075" max="3075" width="11.140625" style="1" customWidth="1"/>
    <col min="3076" max="3076" width="9.140625" style="1" customWidth="1"/>
    <col min="3077" max="3077" width="9.85546875" style="1" bestFit="1" customWidth="1"/>
    <col min="3078" max="3080" width="8.28515625" style="1" bestFit="1" customWidth="1"/>
    <col min="3081" max="3081" width="8.7109375" style="1" customWidth="1"/>
    <col min="3082" max="3082" width="11.42578125" style="1" bestFit="1" customWidth="1"/>
    <col min="3083" max="3083" width="8.28515625" style="1" bestFit="1" customWidth="1"/>
    <col min="3084" max="3084" width="8.28515625" style="1" customWidth="1"/>
    <col min="3085" max="3085" width="9.5703125" style="1" customWidth="1"/>
    <col min="3086" max="3086" width="6.85546875" style="1" customWidth="1"/>
    <col min="3087" max="3087" width="6.7109375" style="1" bestFit="1" customWidth="1"/>
    <col min="3088" max="3328" width="9.140625" style="1"/>
    <col min="3329" max="3329" width="39.7109375" style="1" customWidth="1"/>
    <col min="3330" max="3330" width="5.7109375" style="1" bestFit="1" customWidth="1"/>
    <col min="3331" max="3331" width="11.140625" style="1" customWidth="1"/>
    <col min="3332" max="3332" width="9.140625" style="1" customWidth="1"/>
    <col min="3333" max="3333" width="9.85546875" style="1" bestFit="1" customWidth="1"/>
    <col min="3334" max="3336" width="8.28515625" style="1" bestFit="1" customWidth="1"/>
    <col min="3337" max="3337" width="8.7109375" style="1" customWidth="1"/>
    <col min="3338" max="3338" width="11.42578125" style="1" bestFit="1" customWidth="1"/>
    <col min="3339" max="3339" width="8.28515625" style="1" bestFit="1" customWidth="1"/>
    <col min="3340" max="3340" width="8.28515625" style="1" customWidth="1"/>
    <col min="3341" max="3341" width="9.5703125" style="1" customWidth="1"/>
    <col min="3342" max="3342" width="6.85546875" style="1" customWidth="1"/>
    <col min="3343" max="3343" width="6.7109375" style="1" bestFit="1" customWidth="1"/>
    <col min="3344" max="3584" width="9.140625" style="1"/>
    <col min="3585" max="3585" width="39.7109375" style="1" customWidth="1"/>
    <col min="3586" max="3586" width="5.7109375" style="1" bestFit="1" customWidth="1"/>
    <col min="3587" max="3587" width="11.140625" style="1" customWidth="1"/>
    <col min="3588" max="3588" width="9.140625" style="1" customWidth="1"/>
    <col min="3589" max="3589" width="9.85546875" style="1" bestFit="1" customWidth="1"/>
    <col min="3590" max="3592" width="8.28515625" style="1" bestFit="1" customWidth="1"/>
    <col min="3593" max="3593" width="8.7109375" style="1" customWidth="1"/>
    <col min="3594" max="3594" width="11.42578125" style="1" bestFit="1" customWidth="1"/>
    <col min="3595" max="3595" width="8.28515625" style="1" bestFit="1" customWidth="1"/>
    <col min="3596" max="3596" width="8.28515625" style="1" customWidth="1"/>
    <col min="3597" max="3597" width="9.5703125" style="1" customWidth="1"/>
    <col min="3598" max="3598" width="6.85546875" style="1" customWidth="1"/>
    <col min="3599" max="3599" width="6.7109375" style="1" bestFit="1" customWidth="1"/>
    <col min="3600" max="3840" width="9.140625" style="1"/>
    <col min="3841" max="3841" width="39.7109375" style="1" customWidth="1"/>
    <col min="3842" max="3842" width="5.7109375" style="1" bestFit="1" customWidth="1"/>
    <col min="3843" max="3843" width="11.140625" style="1" customWidth="1"/>
    <col min="3844" max="3844" width="9.140625" style="1" customWidth="1"/>
    <col min="3845" max="3845" width="9.85546875" style="1" bestFit="1" customWidth="1"/>
    <col min="3846" max="3848" width="8.28515625" style="1" bestFit="1" customWidth="1"/>
    <col min="3849" max="3849" width="8.7109375" style="1" customWidth="1"/>
    <col min="3850" max="3850" width="11.42578125" style="1" bestFit="1" customWidth="1"/>
    <col min="3851" max="3851" width="8.28515625" style="1" bestFit="1" customWidth="1"/>
    <col min="3852" max="3852" width="8.28515625" style="1" customWidth="1"/>
    <col min="3853" max="3853" width="9.5703125" style="1" customWidth="1"/>
    <col min="3854" max="3854" width="6.85546875" style="1" customWidth="1"/>
    <col min="3855" max="3855" width="6.7109375" style="1" bestFit="1" customWidth="1"/>
    <col min="3856" max="4096" width="9.140625" style="1"/>
    <col min="4097" max="4097" width="39.7109375" style="1" customWidth="1"/>
    <col min="4098" max="4098" width="5.7109375" style="1" bestFit="1" customWidth="1"/>
    <col min="4099" max="4099" width="11.140625" style="1" customWidth="1"/>
    <col min="4100" max="4100" width="9.140625" style="1" customWidth="1"/>
    <col min="4101" max="4101" width="9.85546875" style="1" bestFit="1" customWidth="1"/>
    <col min="4102" max="4104" width="8.28515625" style="1" bestFit="1" customWidth="1"/>
    <col min="4105" max="4105" width="8.7109375" style="1" customWidth="1"/>
    <col min="4106" max="4106" width="11.42578125" style="1" bestFit="1" customWidth="1"/>
    <col min="4107" max="4107" width="8.28515625" style="1" bestFit="1" customWidth="1"/>
    <col min="4108" max="4108" width="8.28515625" style="1" customWidth="1"/>
    <col min="4109" max="4109" width="9.5703125" style="1" customWidth="1"/>
    <col min="4110" max="4110" width="6.85546875" style="1" customWidth="1"/>
    <col min="4111" max="4111" width="6.7109375" style="1" bestFit="1" customWidth="1"/>
    <col min="4112" max="4352" width="9.140625" style="1"/>
    <col min="4353" max="4353" width="39.7109375" style="1" customWidth="1"/>
    <col min="4354" max="4354" width="5.7109375" style="1" bestFit="1" customWidth="1"/>
    <col min="4355" max="4355" width="11.140625" style="1" customWidth="1"/>
    <col min="4356" max="4356" width="9.140625" style="1" customWidth="1"/>
    <col min="4357" max="4357" width="9.85546875" style="1" bestFit="1" customWidth="1"/>
    <col min="4358" max="4360" width="8.28515625" style="1" bestFit="1" customWidth="1"/>
    <col min="4361" max="4361" width="8.7109375" style="1" customWidth="1"/>
    <col min="4362" max="4362" width="11.42578125" style="1" bestFit="1" customWidth="1"/>
    <col min="4363" max="4363" width="8.28515625" style="1" bestFit="1" customWidth="1"/>
    <col min="4364" max="4364" width="8.28515625" style="1" customWidth="1"/>
    <col min="4365" max="4365" width="9.5703125" style="1" customWidth="1"/>
    <col min="4366" max="4366" width="6.85546875" style="1" customWidth="1"/>
    <col min="4367" max="4367" width="6.7109375" style="1" bestFit="1" customWidth="1"/>
    <col min="4368" max="4608" width="9.140625" style="1"/>
    <col min="4609" max="4609" width="39.7109375" style="1" customWidth="1"/>
    <col min="4610" max="4610" width="5.7109375" style="1" bestFit="1" customWidth="1"/>
    <col min="4611" max="4611" width="11.140625" style="1" customWidth="1"/>
    <col min="4612" max="4612" width="9.140625" style="1" customWidth="1"/>
    <col min="4613" max="4613" width="9.85546875" style="1" bestFit="1" customWidth="1"/>
    <col min="4614" max="4616" width="8.28515625" style="1" bestFit="1" customWidth="1"/>
    <col min="4617" max="4617" width="8.7109375" style="1" customWidth="1"/>
    <col min="4618" max="4618" width="11.42578125" style="1" bestFit="1" customWidth="1"/>
    <col min="4619" max="4619" width="8.28515625" style="1" bestFit="1" customWidth="1"/>
    <col min="4620" max="4620" width="8.28515625" style="1" customWidth="1"/>
    <col min="4621" max="4621" width="9.5703125" style="1" customWidth="1"/>
    <col min="4622" max="4622" width="6.85546875" style="1" customWidth="1"/>
    <col min="4623" max="4623" width="6.7109375" style="1" bestFit="1" customWidth="1"/>
    <col min="4624" max="4864" width="9.140625" style="1"/>
    <col min="4865" max="4865" width="39.7109375" style="1" customWidth="1"/>
    <col min="4866" max="4866" width="5.7109375" style="1" bestFit="1" customWidth="1"/>
    <col min="4867" max="4867" width="11.140625" style="1" customWidth="1"/>
    <col min="4868" max="4868" width="9.140625" style="1" customWidth="1"/>
    <col min="4869" max="4869" width="9.85546875" style="1" bestFit="1" customWidth="1"/>
    <col min="4870" max="4872" width="8.28515625" style="1" bestFit="1" customWidth="1"/>
    <col min="4873" max="4873" width="8.7109375" style="1" customWidth="1"/>
    <col min="4874" max="4874" width="11.42578125" style="1" bestFit="1" customWidth="1"/>
    <col min="4875" max="4875" width="8.28515625" style="1" bestFit="1" customWidth="1"/>
    <col min="4876" max="4876" width="8.28515625" style="1" customWidth="1"/>
    <col min="4877" max="4877" width="9.5703125" style="1" customWidth="1"/>
    <col min="4878" max="4878" width="6.85546875" style="1" customWidth="1"/>
    <col min="4879" max="4879" width="6.7109375" style="1" bestFit="1" customWidth="1"/>
    <col min="4880" max="5120" width="9.140625" style="1"/>
    <col min="5121" max="5121" width="39.7109375" style="1" customWidth="1"/>
    <col min="5122" max="5122" width="5.7109375" style="1" bestFit="1" customWidth="1"/>
    <col min="5123" max="5123" width="11.140625" style="1" customWidth="1"/>
    <col min="5124" max="5124" width="9.140625" style="1" customWidth="1"/>
    <col min="5125" max="5125" width="9.85546875" style="1" bestFit="1" customWidth="1"/>
    <col min="5126" max="5128" width="8.28515625" style="1" bestFit="1" customWidth="1"/>
    <col min="5129" max="5129" width="8.7109375" style="1" customWidth="1"/>
    <col min="5130" max="5130" width="11.42578125" style="1" bestFit="1" customWidth="1"/>
    <col min="5131" max="5131" width="8.28515625" style="1" bestFit="1" customWidth="1"/>
    <col min="5132" max="5132" width="8.28515625" style="1" customWidth="1"/>
    <col min="5133" max="5133" width="9.5703125" style="1" customWidth="1"/>
    <col min="5134" max="5134" width="6.85546875" style="1" customWidth="1"/>
    <col min="5135" max="5135" width="6.7109375" style="1" bestFit="1" customWidth="1"/>
    <col min="5136" max="5376" width="9.140625" style="1"/>
    <col min="5377" max="5377" width="39.7109375" style="1" customWidth="1"/>
    <col min="5378" max="5378" width="5.7109375" style="1" bestFit="1" customWidth="1"/>
    <col min="5379" max="5379" width="11.140625" style="1" customWidth="1"/>
    <col min="5380" max="5380" width="9.140625" style="1" customWidth="1"/>
    <col min="5381" max="5381" width="9.85546875" style="1" bestFit="1" customWidth="1"/>
    <col min="5382" max="5384" width="8.28515625" style="1" bestFit="1" customWidth="1"/>
    <col min="5385" max="5385" width="8.7109375" style="1" customWidth="1"/>
    <col min="5386" max="5386" width="11.42578125" style="1" bestFit="1" customWidth="1"/>
    <col min="5387" max="5387" width="8.28515625" style="1" bestFit="1" customWidth="1"/>
    <col min="5388" max="5388" width="8.28515625" style="1" customWidth="1"/>
    <col min="5389" max="5389" width="9.5703125" style="1" customWidth="1"/>
    <col min="5390" max="5390" width="6.85546875" style="1" customWidth="1"/>
    <col min="5391" max="5391" width="6.7109375" style="1" bestFit="1" customWidth="1"/>
    <col min="5392" max="5632" width="9.140625" style="1"/>
    <col min="5633" max="5633" width="39.7109375" style="1" customWidth="1"/>
    <col min="5634" max="5634" width="5.7109375" style="1" bestFit="1" customWidth="1"/>
    <col min="5635" max="5635" width="11.140625" style="1" customWidth="1"/>
    <col min="5636" max="5636" width="9.140625" style="1" customWidth="1"/>
    <col min="5637" max="5637" width="9.85546875" style="1" bestFit="1" customWidth="1"/>
    <col min="5638" max="5640" width="8.28515625" style="1" bestFit="1" customWidth="1"/>
    <col min="5641" max="5641" width="8.7109375" style="1" customWidth="1"/>
    <col min="5642" max="5642" width="11.42578125" style="1" bestFit="1" customWidth="1"/>
    <col min="5643" max="5643" width="8.28515625" style="1" bestFit="1" customWidth="1"/>
    <col min="5644" max="5644" width="8.28515625" style="1" customWidth="1"/>
    <col min="5645" max="5645" width="9.5703125" style="1" customWidth="1"/>
    <col min="5646" max="5646" width="6.85546875" style="1" customWidth="1"/>
    <col min="5647" max="5647" width="6.7109375" style="1" bestFit="1" customWidth="1"/>
    <col min="5648" max="5888" width="9.140625" style="1"/>
    <col min="5889" max="5889" width="39.7109375" style="1" customWidth="1"/>
    <col min="5890" max="5890" width="5.7109375" style="1" bestFit="1" customWidth="1"/>
    <col min="5891" max="5891" width="11.140625" style="1" customWidth="1"/>
    <col min="5892" max="5892" width="9.140625" style="1" customWidth="1"/>
    <col min="5893" max="5893" width="9.85546875" style="1" bestFit="1" customWidth="1"/>
    <col min="5894" max="5896" width="8.28515625" style="1" bestFit="1" customWidth="1"/>
    <col min="5897" max="5897" width="8.7109375" style="1" customWidth="1"/>
    <col min="5898" max="5898" width="11.42578125" style="1" bestFit="1" customWidth="1"/>
    <col min="5899" max="5899" width="8.28515625" style="1" bestFit="1" customWidth="1"/>
    <col min="5900" max="5900" width="8.28515625" style="1" customWidth="1"/>
    <col min="5901" max="5901" width="9.5703125" style="1" customWidth="1"/>
    <col min="5902" max="5902" width="6.85546875" style="1" customWidth="1"/>
    <col min="5903" max="5903" width="6.7109375" style="1" bestFit="1" customWidth="1"/>
    <col min="5904" max="6144" width="9.140625" style="1"/>
    <col min="6145" max="6145" width="39.7109375" style="1" customWidth="1"/>
    <col min="6146" max="6146" width="5.7109375" style="1" bestFit="1" customWidth="1"/>
    <col min="6147" max="6147" width="11.140625" style="1" customWidth="1"/>
    <col min="6148" max="6148" width="9.140625" style="1" customWidth="1"/>
    <col min="6149" max="6149" width="9.85546875" style="1" bestFit="1" customWidth="1"/>
    <col min="6150" max="6152" width="8.28515625" style="1" bestFit="1" customWidth="1"/>
    <col min="6153" max="6153" width="8.7109375" style="1" customWidth="1"/>
    <col min="6154" max="6154" width="11.42578125" style="1" bestFit="1" customWidth="1"/>
    <col min="6155" max="6155" width="8.28515625" style="1" bestFit="1" customWidth="1"/>
    <col min="6156" max="6156" width="8.28515625" style="1" customWidth="1"/>
    <col min="6157" max="6157" width="9.5703125" style="1" customWidth="1"/>
    <col min="6158" max="6158" width="6.85546875" style="1" customWidth="1"/>
    <col min="6159" max="6159" width="6.7109375" style="1" bestFit="1" customWidth="1"/>
    <col min="6160" max="6400" width="9.140625" style="1"/>
    <col min="6401" max="6401" width="39.7109375" style="1" customWidth="1"/>
    <col min="6402" max="6402" width="5.7109375" style="1" bestFit="1" customWidth="1"/>
    <col min="6403" max="6403" width="11.140625" style="1" customWidth="1"/>
    <col min="6404" max="6404" width="9.140625" style="1" customWidth="1"/>
    <col min="6405" max="6405" width="9.85546875" style="1" bestFit="1" customWidth="1"/>
    <col min="6406" max="6408" width="8.28515625" style="1" bestFit="1" customWidth="1"/>
    <col min="6409" max="6409" width="8.7109375" style="1" customWidth="1"/>
    <col min="6410" max="6410" width="11.42578125" style="1" bestFit="1" customWidth="1"/>
    <col min="6411" max="6411" width="8.28515625" style="1" bestFit="1" customWidth="1"/>
    <col min="6412" max="6412" width="8.28515625" style="1" customWidth="1"/>
    <col min="6413" max="6413" width="9.5703125" style="1" customWidth="1"/>
    <col min="6414" max="6414" width="6.85546875" style="1" customWidth="1"/>
    <col min="6415" max="6415" width="6.7109375" style="1" bestFit="1" customWidth="1"/>
    <col min="6416" max="6656" width="9.140625" style="1"/>
    <col min="6657" max="6657" width="39.7109375" style="1" customWidth="1"/>
    <col min="6658" max="6658" width="5.7109375" style="1" bestFit="1" customWidth="1"/>
    <col min="6659" max="6659" width="11.140625" style="1" customWidth="1"/>
    <col min="6660" max="6660" width="9.140625" style="1" customWidth="1"/>
    <col min="6661" max="6661" width="9.85546875" style="1" bestFit="1" customWidth="1"/>
    <col min="6662" max="6664" width="8.28515625" style="1" bestFit="1" customWidth="1"/>
    <col min="6665" max="6665" width="8.7109375" style="1" customWidth="1"/>
    <col min="6666" max="6666" width="11.42578125" style="1" bestFit="1" customWidth="1"/>
    <col min="6667" max="6667" width="8.28515625" style="1" bestFit="1" customWidth="1"/>
    <col min="6668" max="6668" width="8.28515625" style="1" customWidth="1"/>
    <col min="6669" max="6669" width="9.5703125" style="1" customWidth="1"/>
    <col min="6670" max="6670" width="6.85546875" style="1" customWidth="1"/>
    <col min="6671" max="6671" width="6.7109375" style="1" bestFit="1" customWidth="1"/>
    <col min="6672" max="6912" width="9.140625" style="1"/>
    <col min="6913" max="6913" width="39.7109375" style="1" customWidth="1"/>
    <col min="6914" max="6914" width="5.7109375" style="1" bestFit="1" customWidth="1"/>
    <col min="6915" max="6915" width="11.140625" style="1" customWidth="1"/>
    <col min="6916" max="6916" width="9.140625" style="1" customWidth="1"/>
    <col min="6917" max="6917" width="9.85546875" style="1" bestFit="1" customWidth="1"/>
    <col min="6918" max="6920" width="8.28515625" style="1" bestFit="1" customWidth="1"/>
    <col min="6921" max="6921" width="8.7109375" style="1" customWidth="1"/>
    <col min="6922" max="6922" width="11.42578125" style="1" bestFit="1" customWidth="1"/>
    <col min="6923" max="6923" width="8.28515625" style="1" bestFit="1" customWidth="1"/>
    <col min="6924" max="6924" width="8.28515625" style="1" customWidth="1"/>
    <col min="6925" max="6925" width="9.5703125" style="1" customWidth="1"/>
    <col min="6926" max="6926" width="6.85546875" style="1" customWidth="1"/>
    <col min="6927" max="6927" width="6.7109375" style="1" bestFit="1" customWidth="1"/>
    <col min="6928" max="7168" width="9.140625" style="1"/>
    <col min="7169" max="7169" width="39.7109375" style="1" customWidth="1"/>
    <col min="7170" max="7170" width="5.7109375" style="1" bestFit="1" customWidth="1"/>
    <col min="7171" max="7171" width="11.140625" style="1" customWidth="1"/>
    <col min="7172" max="7172" width="9.140625" style="1" customWidth="1"/>
    <col min="7173" max="7173" width="9.85546875" style="1" bestFit="1" customWidth="1"/>
    <col min="7174" max="7176" width="8.28515625" style="1" bestFit="1" customWidth="1"/>
    <col min="7177" max="7177" width="8.7109375" style="1" customWidth="1"/>
    <col min="7178" max="7178" width="11.42578125" style="1" bestFit="1" customWidth="1"/>
    <col min="7179" max="7179" width="8.28515625" style="1" bestFit="1" customWidth="1"/>
    <col min="7180" max="7180" width="8.28515625" style="1" customWidth="1"/>
    <col min="7181" max="7181" width="9.5703125" style="1" customWidth="1"/>
    <col min="7182" max="7182" width="6.85546875" style="1" customWidth="1"/>
    <col min="7183" max="7183" width="6.7109375" style="1" bestFit="1" customWidth="1"/>
    <col min="7184" max="7424" width="9.140625" style="1"/>
    <col min="7425" max="7425" width="39.7109375" style="1" customWidth="1"/>
    <col min="7426" max="7426" width="5.7109375" style="1" bestFit="1" customWidth="1"/>
    <col min="7427" max="7427" width="11.140625" style="1" customWidth="1"/>
    <col min="7428" max="7428" width="9.140625" style="1" customWidth="1"/>
    <col min="7429" max="7429" width="9.85546875" style="1" bestFit="1" customWidth="1"/>
    <col min="7430" max="7432" width="8.28515625" style="1" bestFit="1" customWidth="1"/>
    <col min="7433" max="7433" width="8.7109375" style="1" customWidth="1"/>
    <col min="7434" max="7434" width="11.42578125" style="1" bestFit="1" customWidth="1"/>
    <col min="7435" max="7435" width="8.28515625" style="1" bestFit="1" customWidth="1"/>
    <col min="7436" max="7436" width="8.28515625" style="1" customWidth="1"/>
    <col min="7437" max="7437" width="9.5703125" style="1" customWidth="1"/>
    <col min="7438" max="7438" width="6.85546875" style="1" customWidth="1"/>
    <col min="7439" max="7439" width="6.7109375" style="1" bestFit="1" customWidth="1"/>
    <col min="7440" max="7680" width="9.140625" style="1"/>
    <col min="7681" max="7681" width="39.7109375" style="1" customWidth="1"/>
    <col min="7682" max="7682" width="5.7109375" style="1" bestFit="1" customWidth="1"/>
    <col min="7683" max="7683" width="11.140625" style="1" customWidth="1"/>
    <col min="7684" max="7684" width="9.140625" style="1" customWidth="1"/>
    <col min="7685" max="7685" width="9.85546875" style="1" bestFit="1" customWidth="1"/>
    <col min="7686" max="7688" width="8.28515625" style="1" bestFit="1" customWidth="1"/>
    <col min="7689" max="7689" width="8.7109375" style="1" customWidth="1"/>
    <col min="7690" max="7690" width="11.42578125" style="1" bestFit="1" customWidth="1"/>
    <col min="7691" max="7691" width="8.28515625" style="1" bestFit="1" customWidth="1"/>
    <col min="7692" max="7692" width="8.28515625" style="1" customWidth="1"/>
    <col min="7693" max="7693" width="9.5703125" style="1" customWidth="1"/>
    <col min="7694" max="7694" width="6.85546875" style="1" customWidth="1"/>
    <col min="7695" max="7695" width="6.7109375" style="1" bestFit="1" customWidth="1"/>
    <col min="7696" max="7936" width="9.140625" style="1"/>
    <col min="7937" max="7937" width="39.7109375" style="1" customWidth="1"/>
    <col min="7938" max="7938" width="5.7109375" style="1" bestFit="1" customWidth="1"/>
    <col min="7939" max="7939" width="11.140625" style="1" customWidth="1"/>
    <col min="7940" max="7940" width="9.140625" style="1" customWidth="1"/>
    <col min="7941" max="7941" width="9.85546875" style="1" bestFit="1" customWidth="1"/>
    <col min="7942" max="7944" width="8.28515625" style="1" bestFit="1" customWidth="1"/>
    <col min="7945" max="7945" width="8.7109375" style="1" customWidth="1"/>
    <col min="7946" max="7946" width="11.42578125" style="1" bestFit="1" customWidth="1"/>
    <col min="7947" max="7947" width="8.28515625" style="1" bestFit="1" customWidth="1"/>
    <col min="7948" max="7948" width="8.28515625" style="1" customWidth="1"/>
    <col min="7949" max="7949" width="9.5703125" style="1" customWidth="1"/>
    <col min="7950" max="7950" width="6.85546875" style="1" customWidth="1"/>
    <col min="7951" max="7951" width="6.7109375" style="1" bestFit="1" customWidth="1"/>
    <col min="7952" max="8192" width="9.140625" style="1"/>
    <col min="8193" max="8193" width="39.7109375" style="1" customWidth="1"/>
    <col min="8194" max="8194" width="5.7109375" style="1" bestFit="1" customWidth="1"/>
    <col min="8195" max="8195" width="11.140625" style="1" customWidth="1"/>
    <col min="8196" max="8196" width="9.140625" style="1" customWidth="1"/>
    <col min="8197" max="8197" width="9.85546875" style="1" bestFit="1" customWidth="1"/>
    <col min="8198" max="8200" width="8.28515625" style="1" bestFit="1" customWidth="1"/>
    <col min="8201" max="8201" width="8.7109375" style="1" customWidth="1"/>
    <col min="8202" max="8202" width="11.42578125" style="1" bestFit="1" customWidth="1"/>
    <col min="8203" max="8203" width="8.28515625" style="1" bestFit="1" customWidth="1"/>
    <col min="8204" max="8204" width="8.28515625" style="1" customWidth="1"/>
    <col min="8205" max="8205" width="9.5703125" style="1" customWidth="1"/>
    <col min="8206" max="8206" width="6.85546875" style="1" customWidth="1"/>
    <col min="8207" max="8207" width="6.7109375" style="1" bestFit="1" customWidth="1"/>
    <col min="8208" max="8448" width="9.140625" style="1"/>
    <col min="8449" max="8449" width="39.7109375" style="1" customWidth="1"/>
    <col min="8450" max="8450" width="5.7109375" style="1" bestFit="1" customWidth="1"/>
    <col min="8451" max="8451" width="11.140625" style="1" customWidth="1"/>
    <col min="8452" max="8452" width="9.140625" style="1" customWidth="1"/>
    <col min="8453" max="8453" width="9.85546875" style="1" bestFit="1" customWidth="1"/>
    <col min="8454" max="8456" width="8.28515625" style="1" bestFit="1" customWidth="1"/>
    <col min="8457" max="8457" width="8.7109375" style="1" customWidth="1"/>
    <col min="8458" max="8458" width="11.42578125" style="1" bestFit="1" customWidth="1"/>
    <col min="8459" max="8459" width="8.28515625" style="1" bestFit="1" customWidth="1"/>
    <col min="8460" max="8460" width="8.28515625" style="1" customWidth="1"/>
    <col min="8461" max="8461" width="9.5703125" style="1" customWidth="1"/>
    <col min="8462" max="8462" width="6.85546875" style="1" customWidth="1"/>
    <col min="8463" max="8463" width="6.7109375" style="1" bestFit="1" customWidth="1"/>
    <col min="8464" max="8704" width="9.140625" style="1"/>
    <col min="8705" max="8705" width="39.7109375" style="1" customWidth="1"/>
    <col min="8706" max="8706" width="5.7109375" style="1" bestFit="1" customWidth="1"/>
    <col min="8707" max="8707" width="11.140625" style="1" customWidth="1"/>
    <col min="8708" max="8708" width="9.140625" style="1" customWidth="1"/>
    <col min="8709" max="8709" width="9.85546875" style="1" bestFit="1" customWidth="1"/>
    <col min="8710" max="8712" width="8.28515625" style="1" bestFit="1" customWidth="1"/>
    <col min="8713" max="8713" width="8.7109375" style="1" customWidth="1"/>
    <col min="8714" max="8714" width="11.42578125" style="1" bestFit="1" customWidth="1"/>
    <col min="8715" max="8715" width="8.28515625" style="1" bestFit="1" customWidth="1"/>
    <col min="8716" max="8716" width="8.28515625" style="1" customWidth="1"/>
    <col min="8717" max="8717" width="9.5703125" style="1" customWidth="1"/>
    <col min="8718" max="8718" width="6.85546875" style="1" customWidth="1"/>
    <col min="8719" max="8719" width="6.7109375" style="1" bestFit="1" customWidth="1"/>
    <col min="8720" max="8960" width="9.140625" style="1"/>
    <col min="8961" max="8961" width="39.7109375" style="1" customWidth="1"/>
    <col min="8962" max="8962" width="5.7109375" style="1" bestFit="1" customWidth="1"/>
    <col min="8963" max="8963" width="11.140625" style="1" customWidth="1"/>
    <col min="8964" max="8964" width="9.140625" style="1" customWidth="1"/>
    <col min="8965" max="8965" width="9.85546875" style="1" bestFit="1" customWidth="1"/>
    <col min="8966" max="8968" width="8.28515625" style="1" bestFit="1" customWidth="1"/>
    <col min="8969" max="8969" width="8.7109375" style="1" customWidth="1"/>
    <col min="8970" max="8970" width="11.42578125" style="1" bestFit="1" customWidth="1"/>
    <col min="8971" max="8971" width="8.28515625" style="1" bestFit="1" customWidth="1"/>
    <col min="8972" max="8972" width="8.28515625" style="1" customWidth="1"/>
    <col min="8973" max="8973" width="9.5703125" style="1" customWidth="1"/>
    <col min="8974" max="8974" width="6.85546875" style="1" customWidth="1"/>
    <col min="8975" max="8975" width="6.7109375" style="1" bestFit="1" customWidth="1"/>
    <col min="8976" max="9216" width="9.140625" style="1"/>
    <col min="9217" max="9217" width="39.7109375" style="1" customWidth="1"/>
    <col min="9218" max="9218" width="5.7109375" style="1" bestFit="1" customWidth="1"/>
    <col min="9219" max="9219" width="11.140625" style="1" customWidth="1"/>
    <col min="9220" max="9220" width="9.140625" style="1" customWidth="1"/>
    <col min="9221" max="9221" width="9.85546875" style="1" bestFit="1" customWidth="1"/>
    <col min="9222" max="9224" width="8.28515625" style="1" bestFit="1" customWidth="1"/>
    <col min="9225" max="9225" width="8.7109375" style="1" customWidth="1"/>
    <col min="9226" max="9226" width="11.42578125" style="1" bestFit="1" customWidth="1"/>
    <col min="9227" max="9227" width="8.28515625" style="1" bestFit="1" customWidth="1"/>
    <col min="9228" max="9228" width="8.28515625" style="1" customWidth="1"/>
    <col min="9229" max="9229" width="9.5703125" style="1" customWidth="1"/>
    <col min="9230" max="9230" width="6.85546875" style="1" customWidth="1"/>
    <col min="9231" max="9231" width="6.7109375" style="1" bestFit="1" customWidth="1"/>
    <col min="9232" max="9472" width="9.140625" style="1"/>
    <col min="9473" max="9473" width="39.7109375" style="1" customWidth="1"/>
    <col min="9474" max="9474" width="5.7109375" style="1" bestFit="1" customWidth="1"/>
    <col min="9475" max="9475" width="11.140625" style="1" customWidth="1"/>
    <col min="9476" max="9476" width="9.140625" style="1" customWidth="1"/>
    <col min="9477" max="9477" width="9.85546875" style="1" bestFit="1" customWidth="1"/>
    <col min="9478" max="9480" width="8.28515625" style="1" bestFit="1" customWidth="1"/>
    <col min="9481" max="9481" width="8.7109375" style="1" customWidth="1"/>
    <col min="9482" max="9482" width="11.42578125" style="1" bestFit="1" customWidth="1"/>
    <col min="9483" max="9483" width="8.28515625" style="1" bestFit="1" customWidth="1"/>
    <col min="9484" max="9484" width="8.28515625" style="1" customWidth="1"/>
    <col min="9485" max="9485" width="9.5703125" style="1" customWidth="1"/>
    <col min="9486" max="9486" width="6.85546875" style="1" customWidth="1"/>
    <col min="9487" max="9487" width="6.7109375" style="1" bestFit="1" customWidth="1"/>
    <col min="9488" max="9728" width="9.140625" style="1"/>
    <col min="9729" max="9729" width="39.7109375" style="1" customWidth="1"/>
    <col min="9730" max="9730" width="5.7109375" style="1" bestFit="1" customWidth="1"/>
    <col min="9731" max="9731" width="11.140625" style="1" customWidth="1"/>
    <col min="9732" max="9732" width="9.140625" style="1" customWidth="1"/>
    <col min="9733" max="9733" width="9.85546875" style="1" bestFit="1" customWidth="1"/>
    <col min="9734" max="9736" width="8.28515625" style="1" bestFit="1" customWidth="1"/>
    <col min="9737" max="9737" width="8.7109375" style="1" customWidth="1"/>
    <col min="9738" max="9738" width="11.42578125" style="1" bestFit="1" customWidth="1"/>
    <col min="9739" max="9739" width="8.28515625" style="1" bestFit="1" customWidth="1"/>
    <col min="9740" max="9740" width="8.28515625" style="1" customWidth="1"/>
    <col min="9741" max="9741" width="9.5703125" style="1" customWidth="1"/>
    <col min="9742" max="9742" width="6.85546875" style="1" customWidth="1"/>
    <col min="9743" max="9743" width="6.7109375" style="1" bestFit="1" customWidth="1"/>
    <col min="9744" max="9984" width="9.140625" style="1"/>
    <col min="9985" max="9985" width="39.7109375" style="1" customWidth="1"/>
    <col min="9986" max="9986" width="5.7109375" style="1" bestFit="1" customWidth="1"/>
    <col min="9987" max="9987" width="11.140625" style="1" customWidth="1"/>
    <col min="9988" max="9988" width="9.140625" style="1" customWidth="1"/>
    <col min="9989" max="9989" width="9.85546875" style="1" bestFit="1" customWidth="1"/>
    <col min="9990" max="9992" width="8.28515625" style="1" bestFit="1" customWidth="1"/>
    <col min="9993" max="9993" width="8.7109375" style="1" customWidth="1"/>
    <col min="9994" max="9994" width="11.42578125" style="1" bestFit="1" customWidth="1"/>
    <col min="9995" max="9995" width="8.28515625" style="1" bestFit="1" customWidth="1"/>
    <col min="9996" max="9996" width="8.28515625" style="1" customWidth="1"/>
    <col min="9997" max="9997" width="9.5703125" style="1" customWidth="1"/>
    <col min="9998" max="9998" width="6.85546875" style="1" customWidth="1"/>
    <col min="9999" max="9999" width="6.7109375" style="1" bestFit="1" customWidth="1"/>
    <col min="10000" max="10240" width="9.140625" style="1"/>
    <col min="10241" max="10241" width="39.7109375" style="1" customWidth="1"/>
    <col min="10242" max="10242" width="5.7109375" style="1" bestFit="1" customWidth="1"/>
    <col min="10243" max="10243" width="11.140625" style="1" customWidth="1"/>
    <col min="10244" max="10244" width="9.140625" style="1" customWidth="1"/>
    <col min="10245" max="10245" width="9.85546875" style="1" bestFit="1" customWidth="1"/>
    <col min="10246" max="10248" width="8.28515625" style="1" bestFit="1" customWidth="1"/>
    <col min="10249" max="10249" width="8.7109375" style="1" customWidth="1"/>
    <col min="10250" max="10250" width="11.42578125" style="1" bestFit="1" customWidth="1"/>
    <col min="10251" max="10251" width="8.28515625" style="1" bestFit="1" customWidth="1"/>
    <col min="10252" max="10252" width="8.28515625" style="1" customWidth="1"/>
    <col min="10253" max="10253" width="9.5703125" style="1" customWidth="1"/>
    <col min="10254" max="10254" width="6.85546875" style="1" customWidth="1"/>
    <col min="10255" max="10255" width="6.7109375" style="1" bestFit="1" customWidth="1"/>
    <col min="10256" max="10496" width="9.140625" style="1"/>
    <col min="10497" max="10497" width="39.7109375" style="1" customWidth="1"/>
    <col min="10498" max="10498" width="5.7109375" style="1" bestFit="1" customWidth="1"/>
    <col min="10499" max="10499" width="11.140625" style="1" customWidth="1"/>
    <col min="10500" max="10500" width="9.140625" style="1" customWidth="1"/>
    <col min="10501" max="10501" width="9.85546875" style="1" bestFit="1" customWidth="1"/>
    <col min="10502" max="10504" width="8.28515625" style="1" bestFit="1" customWidth="1"/>
    <col min="10505" max="10505" width="8.7109375" style="1" customWidth="1"/>
    <col min="10506" max="10506" width="11.42578125" style="1" bestFit="1" customWidth="1"/>
    <col min="10507" max="10507" width="8.28515625" style="1" bestFit="1" customWidth="1"/>
    <col min="10508" max="10508" width="8.28515625" style="1" customWidth="1"/>
    <col min="10509" max="10509" width="9.5703125" style="1" customWidth="1"/>
    <col min="10510" max="10510" width="6.85546875" style="1" customWidth="1"/>
    <col min="10511" max="10511" width="6.7109375" style="1" bestFit="1" customWidth="1"/>
    <col min="10512" max="10752" width="9.140625" style="1"/>
    <col min="10753" max="10753" width="39.7109375" style="1" customWidth="1"/>
    <col min="10754" max="10754" width="5.7109375" style="1" bestFit="1" customWidth="1"/>
    <col min="10755" max="10755" width="11.140625" style="1" customWidth="1"/>
    <col min="10756" max="10756" width="9.140625" style="1" customWidth="1"/>
    <col min="10757" max="10757" width="9.85546875" style="1" bestFit="1" customWidth="1"/>
    <col min="10758" max="10760" width="8.28515625" style="1" bestFit="1" customWidth="1"/>
    <col min="10761" max="10761" width="8.7109375" style="1" customWidth="1"/>
    <col min="10762" max="10762" width="11.42578125" style="1" bestFit="1" customWidth="1"/>
    <col min="10763" max="10763" width="8.28515625" style="1" bestFit="1" customWidth="1"/>
    <col min="10764" max="10764" width="8.28515625" style="1" customWidth="1"/>
    <col min="10765" max="10765" width="9.5703125" style="1" customWidth="1"/>
    <col min="10766" max="10766" width="6.85546875" style="1" customWidth="1"/>
    <col min="10767" max="10767" width="6.7109375" style="1" bestFit="1" customWidth="1"/>
    <col min="10768" max="11008" width="9.140625" style="1"/>
    <col min="11009" max="11009" width="39.7109375" style="1" customWidth="1"/>
    <col min="11010" max="11010" width="5.7109375" style="1" bestFit="1" customWidth="1"/>
    <col min="11011" max="11011" width="11.140625" style="1" customWidth="1"/>
    <col min="11012" max="11012" width="9.140625" style="1" customWidth="1"/>
    <col min="11013" max="11013" width="9.85546875" style="1" bestFit="1" customWidth="1"/>
    <col min="11014" max="11016" width="8.28515625" style="1" bestFit="1" customWidth="1"/>
    <col min="11017" max="11017" width="8.7109375" style="1" customWidth="1"/>
    <col min="11018" max="11018" width="11.42578125" style="1" bestFit="1" customWidth="1"/>
    <col min="11019" max="11019" width="8.28515625" style="1" bestFit="1" customWidth="1"/>
    <col min="11020" max="11020" width="8.28515625" style="1" customWidth="1"/>
    <col min="11021" max="11021" width="9.5703125" style="1" customWidth="1"/>
    <col min="11022" max="11022" width="6.85546875" style="1" customWidth="1"/>
    <col min="11023" max="11023" width="6.7109375" style="1" bestFit="1" customWidth="1"/>
    <col min="11024" max="11264" width="9.140625" style="1"/>
    <col min="11265" max="11265" width="39.7109375" style="1" customWidth="1"/>
    <col min="11266" max="11266" width="5.7109375" style="1" bestFit="1" customWidth="1"/>
    <col min="11267" max="11267" width="11.140625" style="1" customWidth="1"/>
    <col min="11268" max="11268" width="9.140625" style="1" customWidth="1"/>
    <col min="11269" max="11269" width="9.85546875" style="1" bestFit="1" customWidth="1"/>
    <col min="11270" max="11272" width="8.28515625" style="1" bestFit="1" customWidth="1"/>
    <col min="11273" max="11273" width="8.7109375" style="1" customWidth="1"/>
    <col min="11274" max="11274" width="11.42578125" style="1" bestFit="1" customWidth="1"/>
    <col min="11275" max="11275" width="8.28515625" style="1" bestFit="1" customWidth="1"/>
    <col min="11276" max="11276" width="8.28515625" style="1" customWidth="1"/>
    <col min="11277" max="11277" width="9.5703125" style="1" customWidth="1"/>
    <col min="11278" max="11278" width="6.85546875" style="1" customWidth="1"/>
    <col min="11279" max="11279" width="6.7109375" style="1" bestFit="1" customWidth="1"/>
    <col min="11280" max="11520" width="9.140625" style="1"/>
    <col min="11521" max="11521" width="39.7109375" style="1" customWidth="1"/>
    <col min="11522" max="11522" width="5.7109375" style="1" bestFit="1" customWidth="1"/>
    <col min="11523" max="11523" width="11.140625" style="1" customWidth="1"/>
    <col min="11524" max="11524" width="9.140625" style="1" customWidth="1"/>
    <col min="11525" max="11525" width="9.85546875" style="1" bestFit="1" customWidth="1"/>
    <col min="11526" max="11528" width="8.28515625" style="1" bestFit="1" customWidth="1"/>
    <col min="11529" max="11529" width="8.7109375" style="1" customWidth="1"/>
    <col min="11530" max="11530" width="11.42578125" style="1" bestFit="1" customWidth="1"/>
    <col min="11531" max="11531" width="8.28515625" style="1" bestFit="1" customWidth="1"/>
    <col min="11532" max="11532" width="8.28515625" style="1" customWidth="1"/>
    <col min="11533" max="11533" width="9.5703125" style="1" customWidth="1"/>
    <col min="11534" max="11534" width="6.85546875" style="1" customWidth="1"/>
    <col min="11535" max="11535" width="6.7109375" style="1" bestFit="1" customWidth="1"/>
    <col min="11536" max="11776" width="9.140625" style="1"/>
    <col min="11777" max="11777" width="39.7109375" style="1" customWidth="1"/>
    <col min="11778" max="11778" width="5.7109375" style="1" bestFit="1" customWidth="1"/>
    <col min="11779" max="11779" width="11.140625" style="1" customWidth="1"/>
    <col min="11780" max="11780" width="9.140625" style="1" customWidth="1"/>
    <col min="11781" max="11781" width="9.85546875" style="1" bestFit="1" customWidth="1"/>
    <col min="11782" max="11784" width="8.28515625" style="1" bestFit="1" customWidth="1"/>
    <col min="11785" max="11785" width="8.7109375" style="1" customWidth="1"/>
    <col min="11786" max="11786" width="11.42578125" style="1" bestFit="1" customWidth="1"/>
    <col min="11787" max="11787" width="8.28515625" style="1" bestFit="1" customWidth="1"/>
    <col min="11788" max="11788" width="8.28515625" style="1" customWidth="1"/>
    <col min="11789" max="11789" width="9.5703125" style="1" customWidth="1"/>
    <col min="11790" max="11790" width="6.85546875" style="1" customWidth="1"/>
    <col min="11791" max="11791" width="6.7109375" style="1" bestFit="1" customWidth="1"/>
    <col min="11792" max="12032" width="9.140625" style="1"/>
    <col min="12033" max="12033" width="39.7109375" style="1" customWidth="1"/>
    <col min="12034" max="12034" width="5.7109375" style="1" bestFit="1" customWidth="1"/>
    <col min="12035" max="12035" width="11.140625" style="1" customWidth="1"/>
    <col min="12036" max="12036" width="9.140625" style="1" customWidth="1"/>
    <col min="12037" max="12037" width="9.85546875" style="1" bestFit="1" customWidth="1"/>
    <col min="12038" max="12040" width="8.28515625" style="1" bestFit="1" customWidth="1"/>
    <col min="12041" max="12041" width="8.7109375" style="1" customWidth="1"/>
    <col min="12042" max="12042" width="11.42578125" style="1" bestFit="1" customWidth="1"/>
    <col min="12043" max="12043" width="8.28515625" style="1" bestFit="1" customWidth="1"/>
    <col min="12044" max="12044" width="8.28515625" style="1" customWidth="1"/>
    <col min="12045" max="12045" width="9.5703125" style="1" customWidth="1"/>
    <col min="12046" max="12046" width="6.85546875" style="1" customWidth="1"/>
    <col min="12047" max="12047" width="6.7109375" style="1" bestFit="1" customWidth="1"/>
    <col min="12048" max="12288" width="9.140625" style="1"/>
    <col min="12289" max="12289" width="39.7109375" style="1" customWidth="1"/>
    <col min="12290" max="12290" width="5.7109375" style="1" bestFit="1" customWidth="1"/>
    <col min="12291" max="12291" width="11.140625" style="1" customWidth="1"/>
    <col min="12292" max="12292" width="9.140625" style="1" customWidth="1"/>
    <col min="12293" max="12293" width="9.85546875" style="1" bestFit="1" customWidth="1"/>
    <col min="12294" max="12296" width="8.28515625" style="1" bestFit="1" customWidth="1"/>
    <col min="12297" max="12297" width="8.7109375" style="1" customWidth="1"/>
    <col min="12298" max="12298" width="11.42578125" style="1" bestFit="1" customWidth="1"/>
    <col min="12299" max="12299" width="8.28515625" style="1" bestFit="1" customWidth="1"/>
    <col min="12300" max="12300" width="8.28515625" style="1" customWidth="1"/>
    <col min="12301" max="12301" width="9.5703125" style="1" customWidth="1"/>
    <col min="12302" max="12302" width="6.85546875" style="1" customWidth="1"/>
    <col min="12303" max="12303" width="6.7109375" style="1" bestFit="1" customWidth="1"/>
    <col min="12304" max="12544" width="9.140625" style="1"/>
    <col min="12545" max="12545" width="39.7109375" style="1" customWidth="1"/>
    <col min="12546" max="12546" width="5.7109375" style="1" bestFit="1" customWidth="1"/>
    <col min="12547" max="12547" width="11.140625" style="1" customWidth="1"/>
    <col min="12548" max="12548" width="9.140625" style="1" customWidth="1"/>
    <col min="12549" max="12549" width="9.85546875" style="1" bestFit="1" customWidth="1"/>
    <col min="12550" max="12552" width="8.28515625" style="1" bestFit="1" customWidth="1"/>
    <col min="12553" max="12553" width="8.7109375" style="1" customWidth="1"/>
    <col min="12554" max="12554" width="11.42578125" style="1" bestFit="1" customWidth="1"/>
    <col min="12555" max="12555" width="8.28515625" style="1" bestFit="1" customWidth="1"/>
    <col min="12556" max="12556" width="8.28515625" style="1" customWidth="1"/>
    <col min="12557" max="12557" width="9.5703125" style="1" customWidth="1"/>
    <col min="12558" max="12558" width="6.85546875" style="1" customWidth="1"/>
    <col min="12559" max="12559" width="6.7109375" style="1" bestFit="1" customWidth="1"/>
    <col min="12560" max="12800" width="9.140625" style="1"/>
    <col min="12801" max="12801" width="39.7109375" style="1" customWidth="1"/>
    <col min="12802" max="12802" width="5.7109375" style="1" bestFit="1" customWidth="1"/>
    <col min="12803" max="12803" width="11.140625" style="1" customWidth="1"/>
    <col min="12804" max="12804" width="9.140625" style="1" customWidth="1"/>
    <col min="12805" max="12805" width="9.85546875" style="1" bestFit="1" customWidth="1"/>
    <col min="12806" max="12808" width="8.28515625" style="1" bestFit="1" customWidth="1"/>
    <col min="12809" max="12809" width="8.7109375" style="1" customWidth="1"/>
    <col min="12810" max="12810" width="11.42578125" style="1" bestFit="1" customWidth="1"/>
    <col min="12811" max="12811" width="8.28515625" style="1" bestFit="1" customWidth="1"/>
    <col min="12812" max="12812" width="8.28515625" style="1" customWidth="1"/>
    <col min="12813" max="12813" width="9.5703125" style="1" customWidth="1"/>
    <col min="12814" max="12814" width="6.85546875" style="1" customWidth="1"/>
    <col min="12815" max="12815" width="6.7109375" style="1" bestFit="1" customWidth="1"/>
    <col min="12816" max="13056" width="9.140625" style="1"/>
    <col min="13057" max="13057" width="39.7109375" style="1" customWidth="1"/>
    <col min="13058" max="13058" width="5.7109375" style="1" bestFit="1" customWidth="1"/>
    <col min="13059" max="13059" width="11.140625" style="1" customWidth="1"/>
    <col min="13060" max="13060" width="9.140625" style="1" customWidth="1"/>
    <col min="13061" max="13061" width="9.85546875" style="1" bestFit="1" customWidth="1"/>
    <col min="13062" max="13064" width="8.28515625" style="1" bestFit="1" customWidth="1"/>
    <col min="13065" max="13065" width="8.7109375" style="1" customWidth="1"/>
    <col min="13066" max="13066" width="11.42578125" style="1" bestFit="1" customWidth="1"/>
    <col min="13067" max="13067" width="8.28515625" style="1" bestFit="1" customWidth="1"/>
    <col min="13068" max="13068" width="8.28515625" style="1" customWidth="1"/>
    <col min="13069" max="13069" width="9.5703125" style="1" customWidth="1"/>
    <col min="13070" max="13070" width="6.85546875" style="1" customWidth="1"/>
    <col min="13071" max="13071" width="6.7109375" style="1" bestFit="1" customWidth="1"/>
    <col min="13072" max="13312" width="9.140625" style="1"/>
    <col min="13313" max="13313" width="39.7109375" style="1" customWidth="1"/>
    <col min="13314" max="13314" width="5.7109375" style="1" bestFit="1" customWidth="1"/>
    <col min="13315" max="13315" width="11.140625" style="1" customWidth="1"/>
    <col min="13316" max="13316" width="9.140625" style="1" customWidth="1"/>
    <col min="13317" max="13317" width="9.85546875" style="1" bestFit="1" customWidth="1"/>
    <col min="13318" max="13320" width="8.28515625" style="1" bestFit="1" customWidth="1"/>
    <col min="13321" max="13321" width="8.7109375" style="1" customWidth="1"/>
    <col min="13322" max="13322" width="11.42578125" style="1" bestFit="1" customWidth="1"/>
    <col min="13323" max="13323" width="8.28515625" style="1" bestFit="1" customWidth="1"/>
    <col min="13324" max="13324" width="8.28515625" style="1" customWidth="1"/>
    <col min="13325" max="13325" width="9.5703125" style="1" customWidth="1"/>
    <col min="13326" max="13326" width="6.85546875" style="1" customWidth="1"/>
    <col min="13327" max="13327" width="6.7109375" style="1" bestFit="1" customWidth="1"/>
    <col min="13328" max="13568" width="9.140625" style="1"/>
    <col min="13569" max="13569" width="39.7109375" style="1" customWidth="1"/>
    <col min="13570" max="13570" width="5.7109375" style="1" bestFit="1" customWidth="1"/>
    <col min="13571" max="13571" width="11.140625" style="1" customWidth="1"/>
    <col min="13572" max="13572" width="9.140625" style="1" customWidth="1"/>
    <col min="13573" max="13573" width="9.85546875" style="1" bestFit="1" customWidth="1"/>
    <col min="13574" max="13576" width="8.28515625" style="1" bestFit="1" customWidth="1"/>
    <col min="13577" max="13577" width="8.7109375" style="1" customWidth="1"/>
    <col min="13578" max="13578" width="11.42578125" style="1" bestFit="1" customWidth="1"/>
    <col min="13579" max="13579" width="8.28515625" style="1" bestFit="1" customWidth="1"/>
    <col min="13580" max="13580" width="8.28515625" style="1" customWidth="1"/>
    <col min="13581" max="13581" width="9.5703125" style="1" customWidth="1"/>
    <col min="13582" max="13582" width="6.85546875" style="1" customWidth="1"/>
    <col min="13583" max="13583" width="6.7109375" style="1" bestFit="1" customWidth="1"/>
    <col min="13584" max="13824" width="9.140625" style="1"/>
    <col min="13825" max="13825" width="39.7109375" style="1" customWidth="1"/>
    <col min="13826" max="13826" width="5.7109375" style="1" bestFit="1" customWidth="1"/>
    <col min="13827" max="13827" width="11.140625" style="1" customWidth="1"/>
    <col min="13828" max="13828" width="9.140625" style="1" customWidth="1"/>
    <col min="13829" max="13829" width="9.85546875" style="1" bestFit="1" customWidth="1"/>
    <col min="13830" max="13832" width="8.28515625" style="1" bestFit="1" customWidth="1"/>
    <col min="13833" max="13833" width="8.7109375" style="1" customWidth="1"/>
    <col min="13834" max="13834" width="11.42578125" style="1" bestFit="1" customWidth="1"/>
    <col min="13835" max="13835" width="8.28515625" style="1" bestFit="1" customWidth="1"/>
    <col min="13836" max="13836" width="8.28515625" style="1" customWidth="1"/>
    <col min="13837" max="13837" width="9.5703125" style="1" customWidth="1"/>
    <col min="13838" max="13838" width="6.85546875" style="1" customWidth="1"/>
    <col min="13839" max="13839" width="6.7109375" style="1" bestFit="1" customWidth="1"/>
    <col min="13840" max="14080" width="9.140625" style="1"/>
    <col min="14081" max="14081" width="39.7109375" style="1" customWidth="1"/>
    <col min="14082" max="14082" width="5.7109375" style="1" bestFit="1" customWidth="1"/>
    <col min="14083" max="14083" width="11.140625" style="1" customWidth="1"/>
    <col min="14084" max="14084" width="9.140625" style="1" customWidth="1"/>
    <col min="14085" max="14085" width="9.85546875" style="1" bestFit="1" customWidth="1"/>
    <col min="14086" max="14088" width="8.28515625" style="1" bestFit="1" customWidth="1"/>
    <col min="14089" max="14089" width="8.7109375" style="1" customWidth="1"/>
    <col min="14090" max="14090" width="11.42578125" style="1" bestFit="1" customWidth="1"/>
    <col min="14091" max="14091" width="8.28515625" style="1" bestFit="1" customWidth="1"/>
    <col min="14092" max="14092" width="8.28515625" style="1" customWidth="1"/>
    <col min="14093" max="14093" width="9.5703125" style="1" customWidth="1"/>
    <col min="14094" max="14094" width="6.85546875" style="1" customWidth="1"/>
    <col min="14095" max="14095" width="6.7109375" style="1" bestFit="1" customWidth="1"/>
    <col min="14096" max="14336" width="9.140625" style="1"/>
    <col min="14337" max="14337" width="39.7109375" style="1" customWidth="1"/>
    <col min="14338" max="14338" width="5.7109375" style="1" bestFit="1" customWidth="1"/>
    <col min="14339" max="14339" width="11.140625" style="1" customWidth="1"/>
    <col min="14340" max="14340" width="9.140625" style="1" customWidth="1"/>
    <col min="14341" max="14341" width="9.85546875" style="1" bestFit="1" customWidth="1"/>
    <col min="14342" max="14344" width="8.28515625" style="1" bestFit="1" customWidth="1"/>
    <col min="14345" max="14345" width="8.7109375" style="1" customWidth="1"/>
    <col min="14346" max="14346" width="11.42578125" style="1" bestFit="1" customWidth="1"/>
    <col min="14347" max="14347" width="8.28515625" style="1" bestFit="1" customWidth="1"/>
    <col min="14348" max="14348" width="8.28515625" style="1" customWidth="1"/>
    <col min="14349" max="14349" width="9.5703125" style="1" customWidth="1"/>
    <col min="14350" max="14350" width="6.85546875" style="1" customWidth="1"/>
    <col min="14351" max="14351" width="6.7109375" style="1" bestFit="1" customWidth="1"/>
    <col min="14352" max="14592" width="9.140625" style="1"/>
    <col min="14593" max="14593" width="39.7109375" style="1" customWidth="1"/>
    <col min="14594" max="14594" width="5.7109375" style="1" bestFit="1" customWidth="1"/>
    <col min="14595" max="14595" width="11.140625" style="1" customWidth="1"/>
    <col min="14596" max="14596" width="9.140625" style="1" customWidth="1"/>
    <col min="14597" max="14597" width="9.85546875" style="1" bestFit="1" customWidth="1"/>
    <col min="14598" max="14600" width="8.28515625" style="1" bestFit="1" customWidth="1"/>
    <col min="14601" max="14601" width="8.7109375" style="1" customWidth="1"/>
    <col min="14602" max="14602" width="11.42578125" style="1" bestFit="1" customWidth="1"/>
    <col min="14603" max="14603" width="8.28515625" style="1" bestFit="1" customWidth="1"/>
    <col min="14604" max="14604" width="8.28515625" style="1" customWidth="1"/>
    <col min="14605" max="14605" width="9.5703125" style="1" customWidth="1"/>
    <col min="14606" max="14606" width="6.85546875" style="1" customWidth="1"/>
    <col min="14607" max="14607" width="6.7109375" style="1" bestFit="1" customWidth="1"/>
    <col min="14608" max="14848" width="9.140625" style="1"/>
    <col min="14849" max="14849" width="39.7109375" style="1" customWidth="1"/>
    <col min="14850" max="14850" width="5.7109375" style="1" bestFit="1" customWidth="1"/>
    <col min="14851" max="14851" width="11.140625" style="1" customWidth="1"/>
    <col min="14852" max="14852" width="9.140625" style="1" customWidth="1"/>
    <col min="14853" max="14853" width="9.85546875" style="1" bestFit="1" customWidth="1"/>
    <col min="14854" max="14856" width="8.28515625" style="1" bestFit="1" customWidth="1"/>
    <col min="14857" max="14857" width="8.7109375" style="1" customWidth="1"/>
    <col min="14858" max="14858" width="11.42578125" style="1" bestFit="1" customWidth="1"/>
    <col min="14859" max="14859" width="8.28515625" style="1" bestFit="1" customWidth="1"/>
    <col min="14860" max="14860" width="8.28515625" style="1" customWidth="1"/>
    <col min="14861" max="14861" width="9.5703125" style="1" customWidth="1"/>
    <col min="14862" max="14862" width="6.85546875" style="1" customWidth="1"/>
    <col min="14863" max="14863" width="6.7109375" style="1" bestFit="1" customWidth="1"/>
    <col min="14864" max="15104" width="9.140625" style="1"/>
    <col min="15105" max="15105" width="39.7109375" style="1" customWidth="1"/>
    <col min="15106" max="15106" width="5.7109375" style="1" bestFit="1" customWidth="1"/>
    <col min="15107" max="15107" width="11.140625" style="1" customWidth="1"/>
    <col min="15108" max="15108" width="9.140625" style="1" customWidth="1"/>
    <col min="15109" max="15109" width="9.85546875" style="1" bestFit="1" customWidth="1"/>
    <col min="15110" max="15112" width="8.28515625" style="1" bestFit="1" customWidth="1"/>
    <col min="15113" max="15113" width="8.7109375" style="1" customWidth="1"/>
    <col min="15114" max="15114" width="11.42578125" style="1" bestFit="1" customWidth="1"/>
    <col min="15115" max="15115" width="8.28515625" style="1" bestFit="1" customWidth="1"/>
    <col min="15116" max="15116" width="8.28515625" style="1" customWidth="1"/>
    <col min="15117" max="15117" width="9.5703125" style="1" customWidth="1"/>
    <col min="15118" max="15118" width="6.85546875" style="1" customWidth="1"/>
    <col min="15119" max="15119" width="6.7109375" style="1" bestFit="1" customWidth="1"/>
    <col min="15120" max="15360" width="9.140625" style="1"/>
    <col min="15361" max="15361" width="39.7109375" style="1" customWidth="1"/>
    <col min="15362" max="15362" width="5.7109375" style="1" bestFit="1" customWidth="1"/>
    <col min="15363" max="15363" width="11.140625" style="1" customWidth="1"/>
    <col min="15364" max="15364" width="9.140625" style="1" customWidth="1"/>
    <col min="15365" max="15365" width="9.85546875" style="1" bestFit="1" customWidth="1"/>
    <col min="15366" max="15368" width="8.28515625" style="1" bestFit="1" customWidth="1"/>
    <col min="15369" max="15369" width="8.7109375" style="1" customWidth="1"/>
    <col min="15370" max="15370" width="11.42578125" style="1" bestFit="1" customWidth="1"/>
    <col min="15371" max="15371" width="8.28515625" style="1" bestFit="1" customWidth="1"/>
    <col min="15372" max="15372" width="8.28515625" style="1" customWidth="1"/>
    <col min="15373" max="15373" width="9.5703125" style="1" customWidth="1"/>
    <col min="15374" max="15374" width="6.85546875" style="1" customWidth="1"/>
    <col min="15375" max="15375" width="6.7109375" style="1" bestFit="1" customWidth="1"/>
    <col min="15376" max="15616" width="9.140625" style="1"/>
    <col min="15617" max="15617" width="39.7109375" style="1" customWidth="1"/>
    <col min="15618" max="15618" width="5.7109375" style="1" bestFit="1" customWidth="1"/>
    <col min="15619" max="15619" width="11.140625" style="1" customWidth="1"/>
    <col min="15620" max="15620" width="9.140625" style="1" customWidth="1"/>
    <col min="15621" max="15621" width="9.85546875" style="1" bestFit="1" customWidth="1"/>
    <col min="15622" max="15624" width="8.28515625" style="1" bestFit="1" customWidth="1"/>
    <col min="15625" max="15625" width="8.7109375" style="1" customWidth="1"/>
    <col min="15626" max="15626" width="11.42578125" style="1" bestFit="1" customWidth="1"/>
    <col min="15627" max="15627" width="8.28515625" style="1" bestFit="1" customWidth="1"/>
    <col min="15628" max="15628" width="8.28515625" style="1" customWidth="1"/>
    <col min="15629" max="15629" width="9.5703125" style="1" customWidth="1"/>
    <col min="15630" max="15630" width="6.85546875" style="1" customWidth="1"/>
    <col min="15631" max="15631" width="6.7109375" style="1" bestFit="1" customWidth="1"/>
    <col min="15632" max="15872" width="9.140625" style="1"/>
    <col min="15873" max="15873" width="39.7109375" style="1" customWidth="1"/>
    <col min="15874" max="15874" width="5.7109375" style="1" bestFit="1" customWidth="1"/>
    <col min="15875" max="15875" width="11.140625" style="1" customWidth="1"/>
    <col min="15876" max="15876" width="9.140625" style="1" customWidth="1"/>
    <col min="15877" max="15877" width="9.85546875" style="1" bestFit="1" customWidth="1"/>
    <col min="15878" max="15880" width="8.28515625" style="1" bestFit="1" customWidth="1"/>
    <col min="15881" max="15881" width="8.7109375" style="1" customWidth="1"/>
    <col min="15882" max="15882" width="11.42578125" style="1" bestFit="1" customWidth="1"/>
    <col min="15883" max="15883" width="8.28515625" style="1" bestFit="1" customWidth="1"/>
    <col min="15884" max="15884" width="8.28515625" style="1" customWidth="1"/>
    <col min="15885" max="15885" width="9.5703125" style="1" customWidth="1"/>
    <col min="15886" max="15886" width="6.85546875" style="1" customWidth="1"/>
    <col min="15887" max="15887" width="6.7109375" style="1" bestFit="1" customWidth="1"/>
    <col min="15888" max="16128" width="9.140625" style="1"/>
    <col min="16129" max="16129" width="39.7109375" style="1" customWidth="1"/>
    <col min="16130" max="16130" width="5.7109375" style="1" bestFit="1" customWidth="1"/>
    <col min="16131" max="16131" width="11.140625" style="1" customWidth="1"/>
    <col min="16132" max="16132" width="9.140625" style="1" customWidth="1"/>
    <col min="16133" max="16133" width="9.85546875" style="1" bestFit="1" customWidth="1"/>
    <col min="16134" max="16136" width="8.28515625" style="1" bestFit="1" customWidth="1"/>
    <col min="16137" max="16137" width="8.7109375" style="1" customWidth="1"/>
    <col min="16138" max="16138" width="11.42578125" style="1" bestFit="1" customWidth="1"/>
    <col min="16139" max="16139" width="8.28515625" style="1" bestFit="1" customWidth="1"/>
    <col min="16140" max="16140" width="8.28515625" style="1" customWidth="1"/>
    <col min="16141" max="16141" width="9.5703125" style="1" customWidth="1"/>
    <col min="16142" max="16142" width="6.85546875" style="1" customWidth="1"/>
    <col min="16143" max="16143" width="6.7109375" style="1" bestFit="1" customWidth="1"/>
    <col min="16144" max="16384" width="9.140625" style="1"/>
  </cols>
  <sheetData>
    <row r="1" spans="1:16" ht="54" customHeight="1">
      <c r="J1" s="46"/>
      <c r="K1" s="46"/>
      <c r="L1" s="440" t="s">
        <v>164</v>
      </c>
      <c r="M1" s="440"/>
      <c r="N1" s="440"/>
      <c r="O1" s="440"/>
      <c r="P1" s="46"/>
    </row>
    <row r="2" spans="1:16" ht="15.75">
      <c r="J2" s="143"/>
    </row>
    <row r="3" spans="1:16" ht="17.25">
      <c r="A3" s="524" t="s">
        <v>165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</row>
    <row r="4" spans="1:16" ht="17.2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6" ht="15.75">
      <c r="A5" s="525" t="s">
        <v>340</v>
      </c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</row>
    <row r="6" spans="1:16">
      <c r="A6" s="523" t="s">
        <v>46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</row>
    <row r="7" spans="1:16" ht="15.75">
      <c r="A7" s="444" t="s">
        <v>47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</row>
    <row r="8" spans="1:16">
      <c r="A8" s="523" t="s">
        <v>48</v>
      </c>
      <c r="B8" s="523"/>
      <c r="C8" s="523"/>
      <c r="D8" s="523"/>
      <c r="E8" s="523"/>
      <c r="F8" s="523"/>
      <c r="G8" s="523"/>
      <c r="H8" s="523"/>
      <c r="I8" s="523"/>
      <c r="J8" s="523"/>
      <c r="K8" s="523"/>
      <c r="L8" s="523"/>
      <c r="M8" s="523"/>
      <c r="N8" s="523"/>
      <c r="O8" s="523"/>
    </row>
    <row r="9" spans="1:16" ht="15.75">
      <c r="A9" s="527" t="s">
        <v>166</v>
      </c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</row>
    <row r="10" spans="1:16" ht="23.25" customHeight="1">
      <c r="A10" s="527" t="s">
        <v>167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527"/>
      <c r="N10" s="527"/>
      <c r="O10" s="527"/>
    </row>
    <row r="11" spans="1:16" ht="48.75" customHeight="1">
      <c r="A11" s="528" t="s">
        <v>341</v>
      </c>
      <c r="B11" s="528"/>
      <c r="C11" s="528"/>
      <c r="D11" s="528"/>
      <c r="E11" s="528"/>
      <c r="F11" s="528"/>
      <c r="G11" s="528"/>
      <c r="H11" s="528"/>
      <c r="I11" s="528"/>
      <c r="J11" s="528"/>
      <c r="K11" s="528"/>
      <c r="L11" s="528"/>
      <c r="M11" s="528"/>
      <c r="N11" s="528"/>
      <c r="O11" s="528"/>
    </row>
    <row r="12" spans="1:16" ht="31.5" customHeight="1">
      <c r="A12" s="527" t="s">
        <v>49</v>
      </c>
      <c r="B12" s="527"/>
      <c r="C12" s="527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</row>
    <row r="13" spans="1:16" ht="17.25">
      <c r="A13" s="64"/>
      <c r="B13" s="64"/>
      <c r="C13" s="65"/>
      <c r="D13" s="65"/>
      <c r="E13" s="64"/>
      <c r="F13" s="64"/>
      <c r="G13" s="64"/>
      <c r="H13" s="64"/>
      <c r="I13" s="65"/>
      <c r="J13" s="64"/>
      <c r="K13" s="64"/>
      <c r="L13" s="64"/>
      <c r="M13" s="64"/>
      <c r="N13" s="64"/>
      <c r="O13" s="66" t="s">
        <v>168</v>
      </c>
    </row>
    <row r="14" spans="1:16" s="67" customFormat="1" ht="12.75">
      <c r="A14" s="529" t="s">
        <v>10</v>
      </c>
      <c r="B14" s="530" t="s">
        <v>50</v>
      </c>
      <c r="C14" s="530" t="s">
        <v>51</v>
      </c>
      <c r="D14" s="530" t="s">
        <v>52</v>
      </c>
      <c r="E14" s="530"/>
      <c r="F14" s="530"/>
      <c r="G14" s="530"/>
      <c r="H14" s="530"/>
      <c r="I14" s="531" t="s">
        <v>169</v>
      </c>
      <c r="J14" s="531"/>
      <c r="K14" s="531"/>
      <c r="L14" s="531"/>
      <c r="M14" s="530" t="s">
        <v>170</v>
      </c>
      <c r="N14" s="530"/>
      <c r="O14" s="530"/>
    </row>
    <row r="15" spans="1:16" s="67" customFormat="1" ht="12.75">
      <c r="A15" s="529"/>
      <c r="B15" s="530"/>
      <c r="C15" s="530"/>
      <c r="D15" s="530"/>
      <c r="E15" s="530"/>
      <c r="F15" s="530"/>
      <c r="G15" s="530"/>
      <c r="H15" s="530"/>
      <c r="I15" s="531"/>
      <c r="J15" s="531"/>
      <c r="K15" s="531"/>
      <c r="L15" s="531"/>
      <c r="M15" s="530" t="s">
        <v>53</v>
      </c>
      <c r="N15" s="530"/>
      <c r="O15" s="530"/>
    </row>
    <row r="16" spans="1:16" s="67" customFormat="1" ht="12.75">
      <c r="A16" s="529"/>
      <c r="B16" s="530"/>
      <c r="C16" s="530"/>
      <c r="D16" s="530" t="s">
        <v>14</v>
      </c>
      <c r="E16" s="530" t="s">
        <v>54</v>
      </c>
      <c r="F16" s="530"/>
      <c r="G16" s="530"/>
      <c r="H16" s="530"/>
      <c r="I16" s="530" t="s">
        <v>14</v>
      </c>
      <c r="J16" s="530" t="s">
        <v>55</v>
      </c>
      <c r="K16" s="530"/>
      <c r="L16" s="530"/>
      <c r="M16" s="530"/>
      <c r="N16" s="530"/>
      <c r="O16" s="530"/>
    </row>
    <row r="17" spans="1:15" s="67" customFormat="1" ht="12.75">
      <c r="A17" s="529"/>
      <c r="B17" s="530"/>
      <c r="C17" s="530"/>
      <c r="D17" s="530"/>
      <c r="E17" s="68" t="s">
        <v>56</v>
      </c>
      <c r="F17" s="68" t="s">
        <v>57</v>
      </c>
      <c r="G17" s="68" t="s">
        <v>58</v>
      </c>
      <c r="H17" s="68" t="s">
        <v>59</v>
      </c>
      <c r="I17" s="530"/>
      <c r="J17" s="69" t="s">
        <v>60</v>
      </c>
      <c r="K17" s="68" t="s">
        <v>61</v>
      </c>
      <c r="L17" s="70">
        <v>25020300</v>
      </c>
      <c r="M17" s="145">
        <v>602100</v>
      </c>
      <c r="N17" s="72"/>
      <c r="O17" s="73"/>
    </row>
    <row r="18" spans="1:15" s="67" customFormat="1" ht="12.75">
      <c r="A18" s="144" t="s">
        <v>15</v>
      </c>
      <c r="B18" s="144" t="s">
        <v>16</v>
      </c>
      <c r="C18" s="144" t="s">
        <v>17</v>
      </c>
      <c r="D18" s="144" t="s">
        <v>18</v>
      </c>
      <c r="E18" s="144" t="s">
        <v>19</v>
      </c>
      <c r="F18" s="144" t="s">
        <v>62</v>
      </c>
      <c r="G18" s="144" t="s">
        <v>63</v>
      </c>
      <c r="H18" s="144" t="s">
        <v>64</v>
      </c>
      <c r="I18" s="144" t="s">
        <v>65</v>
      </c>
      <c r="J18" s="144" t="s">
        <v>66</v>
      </c>
      <c r="K18" s="144" t="s">
        <v>67</v>
      </c>
      <c r="L18" s="144">
        <v>12</v>
      </c>
      <c r="M18" s="144">
        <v>13</v>
      </c>
      <c r="N18" s="144">
        <v>14</v>
      </c>
      <c r="O18" s="144">
        <v>15</v>
      </c>
    </row>
    <row r="19" spans="1:15" s="6" customFormat="1">
      <c r="A19" s="402" t="s">
        <v>449</v>
      </c>
      <c r="B19" s="402" t="s">
        <v>68</v>
      </c>
      <c r="C19" s="372">
        <f>C20</f>
        <v>2460416.3000000003</v>
      </c>
      <c r="D19" s="372">
        <f>C19</f>
        <v>2460416.3000000003</v>
      </c>
      <c r="E19" s="372">
        <f t="shared" ref="E19" si="0">E20</f>
        <v>2460416.3000000003</v>
      </c>
      <c r="F19" s="362">
        <f t="shared" ref="F19:O19" si="1">F21</f>
        <v>0</v>
      </c>
      <c r="G19" s="362">
        <f t="shared" si="1"/>
        <v>0</v>
      </c>
      <c r="H19" s="362">
        <f t="shared" si="1"/>
        <v>0</v>
      </c>
      <c r="I19" s="362">
        <f t="shared" si="1"/>
        <v>0</v>
      </c>
      <c r="J19" s="362">
        <f t="shared" si="1"/>
        <v>0</v>
      </c>
      <c r="K19" s="362">
        <f t="shared" si="1"/>
        <v>0</v>
      </c>
      <c r="L19" s="362"/>
      <c r="M19" s="35"/>
      <c r="N19" s="35"/>
      <c r="O19" s="35">
        <f t="shared" si="1"/>
        <v>0</v>
      </c>
    </row>
    <row r="20" spans="1:15" s="6" customFormat="1" ht="25.5">
      <c r="A20" s="37" t="s">
        <v>69</v>
      </c>
      <c r="B20" s="402" t="s">
        <v>68</v>
      </c>
      <c r="C20" s="372">
        <f>C23</f>
        <v>2460416.3000000003</v>
      </c>
      <c r="D20" s="372">
        <f>C20</f>
        <v>2460416.3000000003</v>
      </c>
      <c r="E20" s="411">
        <f>E23</f>
        <v>2460416.3000000003</v>
      </c>
      <c r="F20" s="362"/>
      <c r="G20" s="362"/>
      <c r="H20" s="362"/>
      <c r="I20" s="362"/>
      <c r="J20" s="362">
        <f>J23</f>
        <v>0</v>
      </c>
      <c r="K20" s="362">
        <f>K23</f>
        <v>0</v>
      </c>
      <c r="L20" s="362"/>
      <c r="M20" s="35"/>
      <c r="N20" s="35"/>
      <c r="O20" s="35"/>
    </row>
    <row r="21" spans="1:15">
      <c r="A21" s="140" t="s">
        <v>70</v>
      </c>
      <c r="B21" s="43" t="s">
        <v>68</v>
      </c>
      <c r="C21" s="372"/>
      <c r="D21" s="381"/>
      <c r="E21" s="381"/>
      <c r="F21" s="362">
        <f t="shared" ref="F21:O21" si="2">F23</f>
        <v>0</v>
      </c>
      <c r="G21" s="362">
        <f t="shared" si="2"/>
        <v>0</v>
      </c>
      <c r="H21" s="362">
        <f t="shared" si="2"/>
        <v>0</v>
      </c>
      <c r="I21" s="362">
        <f t="shared" si="2"/>
        <v>0</v>
      </c>
      <c r="J21" s="362">
        <f t="shared" si="2"/>
        <v>0</v>
      </c>
      <c r="K21" s="362">
        <f t="shared" si="2"/>
        <v>0</v>
      </c>
      <c r="L21" s="362"/>
      <c r="M21" s="35"/>
      <c r="N21" s="35"/>
      <c r="O21" s="35">
        <f t="shared" si="2"/>
        <v>0</v>
      </c>
    </row>
    <row r="22" spans="1:15" s="6" customFormat="1">
      <c r="A22" s="141" t="s">
        <v>171</v>
      </c>
      <c r="B22" s="144"/>
      <c r="C22" s="372"/>
      <c r="D22" s="381"/>
      <c r="E22" s="381"/>
      <c r="F22" s="362"/>
      <c r="G22" s="362"/>
      <c r="H22" s="362"/>
      <c r="I22" s="362">
        <f>I23</f>
        <v>0</v>
      </c>
      <c r="J22" s="362"/>
      <c r="K22" s="362"/>
      <c r="L22" s="362"/>
      <c r="M22" s="35"/>
      <c r="N22" s="35"/>
      <c r="O22" s="35"/>
    </row>
    <row r="23" spans="1:15" s="6" customFormat="1">
      <c r="A23" s="402" t="s">
        <v>450</v>
      </c>
      <c r="B23" s="402" t="s">
        <v>68</v>
      </c>
      <c r="C23" s="372">
        <f>C24</f>
        <v>2460416.3000000003</v>
      </c>
      <c r="D23" s="411">
        <f>E23</f>
        <v>2460416.3000000003</v>
      </c>
      <c r="E23" s="411">
        <f t="shared" ref="E23" si="3">E24+E60+E80</f>
        <v>2460416.3000000003</v>
      </c>
      <c r="F23" s="362">
        <f t="shared" ref="F23:K23" si="4">F24+F60+F80</f>
        <v>0</v>
      </c>
      <c r="G23" s="362">
        <f t="shared" si="4"/>
        <v>0</v>
      </c>
      <c r="H23" s="362">
        <f t="shared" si="4"/>
        <v>0</v>
      </c>
      <c r="I23" s="362">
        <f t="shared" si="4"/>
        <v>0</v>
      </c>
      <c r="J23" s="362">
        <f t="shared" si="4"/>
        <v>0</v>
      </c>
      <c r="K23" s="362">
        <f t="shared" si="4"/>
        <v>0</v>
      </c>
      <c r="L23" s="362"/>
      <c r="M23" s="35"/>
      <c r="N23" s="35"/>
      <c r="O23" s="35">
        <f>O24+O60+O80</f>
        <v>0</v>
      </c>
    </row>
    <row r="24" spans="1:15" s="6" customFormat="1">
      <c r="A24" s="402" t="s">
        <v>451</v>
      </c>
      <c r="B24" s="402" t="s">
        <v>71</v>
      </c>
      <c r="C24" s="372">
        <f>C31</f>
        <v>2460416.3000000003</v>
      </c>
      <c r="D24" s="411">
        <f>D31</f>
        <v>2460416.3000000003</v>
      </c>
      <c r="E24" s="411">
        <f>E31</f>
        <v>2460416.3000000003</v>
      </c>
      <c r="F24" s="362">
        <f t="shared" ref="F24:K24" si="5">F26+F30+F31+F48+F51+F55+F59</f>
        <v>0</v>
      </c>
      <c r="G24" s="362">
        <f t="shared" si="5"/>
        <v>0</v>
      </c>
      <c r="H24" s="362">
        <f t="shared" si="5"/>
        <v>0</v>
      </c>
      <c r="I24" s="362">
        <f t="shared" si="5"/>
        <v>0</v>
      </c>
      <c r="J24" s="362">
        <f t="shared" si="5"/>
        <v>0</v>
      </c>
      <c r="K24" s="362">
        <f t="shared" si="5"/>
        <v>0</v>
      </c>
      <c r="L24" s="362"/>
      <c r="M24" s="35"/>
      <c r="N24" s="35"/>
      <c r="O24" s="35">
        <f>O26+O30+O31+O48+O51+O55+O59</f>
        <v>0</v>
      </c>
    </row>
    <row r="25" spans="1:15">
      <c r="A25" s="36" t="s">
        <v>72</v>
      </c>
      <c r="B25" s="144">
        <v>2100</v>
      </c>
      <c r="C25" s="362">
        <f>D25+I25+M25+O25</f>
        <v>0</v>
      </c>
      <c r="D25" s="381"/>
      <c r="E25" s="381"/>
      <c r="F25" s="362"/>
      <c r="G25" s="362"/>
      <c r="H25" s="362"/>
      <c r="I25" s="362"/>
      <c r="J25" s="362"/>
      <c r="K25" s="362"/>
      <c r="L25" s="362"/>
      <c r="M25" s="35"/>
      <c r="N25" s="35"/>
      <c r="O25" s="35"/>
    </row>
    <row r="26" spans="1:15">
      <c r="A26" s="37" t="s">
        <v>73</v>
      </c>
      <c r="B26" s="144" t="s">
        <v>74</v>
      </c>
      <c r="C26" s="362">
        <f t="shared" ref="C26:K26" si="6">C27+C28</f>
        <v>0</v>
      </c>
      <c r="D26" s="381">
        <f t="shared" si="6"/>
        <v>0</v>
      </c>
      <c r="E26" s="381">
        <f t="shared" ref="E26" si="7">E27+E28</f>
        <v>0</v>
      </c>
      <c r="F26" s="362">
        <f t="shared" si="6"/>
        <v>0</v>
      </c>
      <c r="G26" s="362">
        <f t="shared" si="6"/>
        <v>0</v>
      </c>
      <c r="H26" s="362">
        <f t="shared" si="6"/>
        <v>0</v>
      </c>
      <c r="I26" s="362">
        <f t="shared" si="6"/>
        <v>0</v>
      </c>
      <c r="J26" s="362">
        <f t="shared" si="6"/>
        <v>0</v>
      </c>
      <c r="K26" s="362">
        <f t="shared" si="6"/>
        <v>0</v>
      </c>
      <c r="L26" s="362"/>
      <c r="M26" s="35"/>
      <c r="N26" s="35"/>
      <c r="O26" s="35">
        <f>O27+O28</f>
        <v>0</v>
      </c>
    </row>
    <row r="27" spans="1:15">
      <c r="A27" s="38" t="s">
        <v>75</v>
      </c>
      <c r="B27" s="43" t="s">
        <v>76</v>
      </c>
      <c r="C27" s="383">
        <f>D27+I27+M27+O27</f>
        <v>0</v>
      </c>
      <c r="D27" s="381"/>
      <c r="E27" s="381"/>
      <c r="F27" s="383"/>
      <c r="G27" s="383"/>
      <c r="H27" s="383"/>
      <c r="I27" s="383">
        <f>J27+K27</f>
        <v>0</v>
      </c>
      <c r="J27" s="383"/>
      <c r="K27" s="383"/>
      <c r="L27" s="383"/>
      <c r="M27" s="39"/>
      <c r="N27" s="39"/>
      <c r="O27" s="39"/>
    </row>
    <row r="28" spans="1:15">
      <c r="A28" s="38" t="s">
        <v>77</v>
      </c>
      <c r="B28" s="43" t="s">
        <v>78</v>
      </c>
      <c r="C28" s="383">
        <f>D28+I28+M28+O28</f>
        <v>0</v>
      </c>
      <c r="D28" s="381"/>
      <c r="E28" s="381"/>
      <c r="F28" s="383"/>
      <c r="G28" s="383"/>
      <c r="H28" s="383"/>
      <c r="I28" s="383">
        <f>J28+K28</f>
        <v>0</v>
      </c>
      <c r="J28" s="383"/>
      <c r="K28" s="383"/>
      <c r="L28" s="383"/>
      <c r="M28" s="39"/>
      <c r="N28" s="39"/>
      <c r="O28" s="39"/>
    </row>
    <row r="29" spans="1:15">
      <c r="A29" s="38" t="s">
        <v>172</v>
      </c>
      <c r="B29" s="43">
        <v>2113</v>
      </c>
      <c r="C29" s="383"/>
      <c r="D29" s="381"/>
      <c r="E29" s="381"/>
      <c r="F29" s="383"/>
      <c r="G29" s="383"/>
      <c r="H29" s="383"/>
      <c r="I29" s="383"/>
      <c r="J29" s="383"/>
      <c r="K29" s="383"/>
      <c r="L29" s="383"/>
      <c r="M29" s="39"/>
      <c r="N29" s="39"/>
      <c r="O29" s="39"/>
    </row>
    <row r="30" spans="1:15" s="6" customFormat="1">
      <c r="A30" s="37" t="s">
        <v>79</v>
      </c>
      <c r="B30" s="144" t="s">
        <v>80</v>
      </c>
      <c r="C30" s="362">
        <f>D30+I30+M30+O30</f>
        <v>0</v>
      </c>
      <c r="D30" s="381"/>
      <c r="E30" s="381"/>
      <c r="F30" s="362"/>
      <c r="G30" s="362"/>
      <c r="H30" s="362"/>
      <c r="I30" s="362">
        <f>J30+K30</f>
        <v>0</v>
      </c>
      <c r="J30" s="362"/>
      <c r="K30" s="362"/>
      <c r="L30" s="362"/>
      <c r="M30" s="35"/>
      <c r="N30" s="35"/>
      <c r="O30" s="35"/>
    </row>
    <row r="31" spans="1:15" s="6" customFormat="1">
      <c r="A31" s="37" t="s">
        <v>29</v>
      </c>
      <c r="B31" s="402">
        <v>2200</v>
      </c>
      <c r="C31" s="372">
        <f>C32+C33+C34+C35+C36+C37+C38+C45</f>
        <v>2460416.3000000003</v>
      </c>
      <c r="D31" s="411">
        <f>E31</f>
        <v>2460416.3000000003</v>
      </c>
      <c r="E31" s="411">
        <f>E32+E33+E34+E35+E36+E37+E38+E45</f>
        <v>2460416.3000000003</v>
      </c>
      <c r="F31" s="362">
        <f t="shared" ref="F31:O31" si="8">F32+F33+F34+F35+F36+F37+F38+F45</f>
        <v>0</v>
      </c>
      <c r="G31" s="362">
        <f t="shared" si="8"/>
        <v>0</v>
      </c>
      <c r="H31" s="362">
        <f t="shared" si="8"/>
        <v>0</v>
      </c>
      <c r="I31" s="362">
        <f t="shared" si="8"/>
        <v>0</v>
      </c>
      <c r="J31" s="362">
        <f t="shared" si="8"/>
        <v>0</v>
      </c>
      <c r="K31" s="362">
        <f t="shared" si="8"/>
        <v>0</v>
      </c>
      <c r="L31" s="362"/>
      <c r="M31" s="35"/>
      <c r="N31" s="35"/>
      <c r="O31" s="35">
        <f t="shared" si="8"/>
        <v>0</v>
      </c>
    </row>
    <row r="32" spans="1:15">
      <c r="A32" s="140" t="s">
        <v>30</v>
      </c>
      <c r="B32" s="43" t="s">
        <v>81</v>
      </c>
      <c r="C32" s="373">
        <f t="shared" ref="C32:C37" si="9">D32+I32+M32+O32</f>
        <v>126137.32000000004</v>
      </c>
      <c r="D32" s="381">
        <f t="shared" ref="D32:D42" si="10">E32</f>
        <v>126137.32000000004</v>
      </c>
      <c r="E32" s="381">
        <f>Дов.!F40</f>
        <v>126137.32000000004</v>
      </c>
      <c r="F32" s="383"/>
      <c r="G32" s="383"/>
      <c r="H32" s="383"/>
      <c r="I32" s="383">
        <f>J32</f>
        <v>0</v>
      </c>
      <c r="J32" s="383"/>
      <c r="K32" s="383"/>
      <c r="L32" s="383"/>
      <c r="M32" s="39"/>
      <c r="N32" s="39"/>
      <c r="O32" s="39"/>
    </row>
    <row r="33" spans="1:15">
      <c r="A33" s="140" t="s">
        <v>31</v>
      </c>
      <c r="B33" s="43" t="s">
        <v>82</v>
      </c>
      <c r="C33" s="373">
        <f t="shared" si="9"/>
        <v>899681.3</v>
      </c>
      <c r="D33" s="381">
        <f t="shared" si="10"/>
        <v>899681.3</v>
      </c>
      <c r="E33" s="381">
        <f>Дов.!F41</f>
        <v>899681.3</v>
      </c>
      <c r="F33" s="383"/>
      <c r="G33" s="383"/>
      <c r="H33" s="383"/>
      <c r="I33" s="383">
        <f>J33</f>
        <v>0</v>
      </c>
      <c r="J33" s="383"/>
      <c r="K33" s="383"/>
      <c r="L33" s="383"/>
      <c r="M33" s="39"/>
      <c r="N33" s="39"/>
      <c r="O33" s="39"/>
    </row>
    <row r="34" spans="1:15">
      <c r="A34" s="140" t="s">
        <v>83</v>
      </c>
      <c r="B34" s="43" t="s">
        <v>84</v>
      </c>
      <c r="C34" s="373">
        <f t="shared" si="9"/>
        <v>148599</v>
      </c>
      <c r="D34" s="381">
        <f t="shared" si="10"/>
        <v>148599</v>
      </c>
      <c r="E34" s="381">
        <f>Дов.!F42</f>
        <v>148599</v>
      </c>
      <c r="F34" s="383"/>
      <c r="G34" s="383"/>
      <c r="H34" s="383"/>
      <c r="I34" s="383">
        <f>J34+K34</f>
        <v>0</v>
      </c>
      <c r="J34" s="383"/>
      <c r="K34" s="383"/>
      <c r="L34" s="383"/>
      <c r="M34" s="39"/>
      <c r="N34" s="39"/>
      <c r="O34" s="39"/>
    </row>
    <row r="35" spans="1:15">
      <c r="A35" s="140" t="s">
        <v>32</v>
      </c>
      <c r="B35" s="43">
        <v>2240</v>
      </c>
      <c r="C35" s="373">
        <f t="shared" si="9"/>
        <v>1282046.03</v>
      </c>
      <c r="D35" s="381">
        <f t="shared" si="10"/>
        <v>1282046.03</v>
      </c>
      <c r="E35" s="381">
        <f>Дов.!F43</f>
        <v>1282046.03</v>
      </c>
      <c r="F35" s="383"/>
      <c r="G35" s="383"/>
      <c r="H35" s="383"/>
      <c r="I35" s="383"/>
      <c r="J35" s="383"/>
      <c r="K35" s="383"/>
      <c r="L35" s="383"/>
      <c r="M35" s="39"/>
      <c r="N35" s="39"/>
      <c r="O35" s="39"/>
    </row>
    <row r="36" spans="1:15">
      <c r="A36" s="140" t="s">
        <v>85</v>
      </c>
      <c r="B36" s="43">
        <v>2250</v>
      </c>
      <c r="C36" s="373">
        <f t="shared" si="9"/>
        <v>0</v>
      </c>
      <c r="D36" s="381">
        <f t="shared" si="10"/>
        <v>0</v>
      </c>
      <c r="E36" s="381"/>
      <c r="F36" s="383"/>
      <c r="G36" s="383"/>
      <c r="H36" s="383"/>
      <c r="I36" s="383">
        <f>J36+K36</f>
        <v>0</v>
      </c>
      <c r="J36" s="383"/>
      <c r="K36" s="383"/>
      <c r="L36" s="383"/>
      <c r="M36" s="39"/>
      <c r="N36" s="39"/>
      <c r="O36" s="39"/>
    </row>
    <row r="37" spans="1:15">
      <c r="A37" s="140" t="s">
        <v>86</v>
      </c>
      <c r="B37" s="43">
        <v>2260</v>
      </c>
      <c r="C37" s="373">
        <f t="shared" si="9"/>
        <v>0</v>
      </c>
      <c r="D37" s="381">
        <f t="shared" si="10"/>
        <v>0</v>
      </c>
      <c r="E37" s="381"/>
      <c r="F37" s="383"/>
      <c r="G37" s="383"/>
      <c r="H37" s="383"/>
      <c r="I37" s="383">
        <f>J37+K37</f>
        <v>0</v>
      </c>
      <c r="J37" s="383"/>
      <c r="K37" s="383"/>
      <c r="L37" s="383"/>
      <c r="M37" s="39"/>
      <c r="N37" s="39"/>
      <c r="O37" s="39"/>
    </row>
    <row r="38" spans="1:15" s="6" customFormat="1">
      <c r="A38" s="37" t="s">
        <v>33</v>
      </c>
      <c r="B38" s="402">
        <v>2270</v>
      </c>
      <c r="C38" s="372">
        <f>C39+C40+C41+C42+C43</f>
        <v>3952.6499999999996</v>
      </c>
      <c r="D38" s="411">
        <f t="shared" si="10"/>
        <v>3952.6499999999996</v>
      </c>
      <c r="E38" s="411">
        <f t="shared" ref="E38:O38" si="11">E39+E40+E41+E42+E43</f>
        <v>3952.6499999999996</v>
      </c>
      <c r="F38" s="362">
        <f t="shared" si="11"/>
        <v>0</v>
      </c>
      <c r="G38" s="362">
        <f t="shared" si="11"/>
        <v>0</v>
      </c>
      <c r="H38" s="362">
        <f t="shared" si="11"/>
        <v>0</v>
      </c>
      <c r="I38" s="362">
        <f t="shared" si="11"/>
        <v>0</v>
      </c>
      <c r="J38" s="362">
        <f t="shared" si="11"/>
        <v>0</v>
      </c>
      <c r="K38" s="362">
        <f t="shared" si="11"/>
        <v>0</v>
      </c>
      <c r="L38" s="362"/>
      <c r="M38" s="35"/>
      <c r="N38" s="35"/>
      <c r="O38" s="35">
        <f t="shared" si="11"/>
        <v>0</v>
      </c>
    </row>
    <row r="39" spans="1:15">
      <c r="A39" s="38" t="s">
        <v>34</v>
      </c>
      <c r="B39" s="43" t="s">
        <v>87</v>
      </c>
      <c r="C39" s="373">
        <f>D39+I39+M39+O39</f>
        <v>0</v>
      </c>
      <c r="D39" s="381">
        <f t="shared" si="10"/>
        <v>0</v>
      </c>
      <c r="E39" s="381"/>
      <c r="F39" s="383"/>
      <c r="G39" s="383"/>
      <c r="H39" s="383"/>
      <c r="I39" s="383">
        <f t="shared" ref="I39:I44" si="12">J39+K39</f>
        <v>0</v>
      </c>
      <c r="J39" s="383"/>
      <c r="K39" s="383"/>
      <c r="L39" s="383"/>
      <c r="M39" s="39"/>
      <c r="N39" s="39"/>
      <c r="O39" s="39"/>
    </row>
    <row r="40" spans="1:15">
      <c r="A40" s="38" t="s">
        <v>35</v>
      </c>
      <c r="B40" s="43" t="s">
        <v>88</v>
      </c>
      <c r="C40" s="373">
        <f>D40+I40+M40+O40</f>
        <v>0</v>
      </c>
      <c r="D40" s="381">
        <f t="shared" si="10"/>
        <v>0</v>
      </c>
      <c r="E40" s="381"/>
      <c r="F40" s="383"/>
      <c r="G40" s="383"/>
      <c r="H40" s="383"/>
      <c r="I40" s="383">
        <f t="shared" si="12"/>
        <v>0</v>
      </c>
      <c r="J40" s="383"/>
      <c r="K40" s="383"/>
      <c r="L40" s="383"/>
      <c r="M40" s="39"/>
      <c r="N40" s="39"/>
      <c r="O40" s="39"/>
    </row>
    <row r="41" spans="1:15">
      <c r="A41" s="38" t="s">
        <v>36</v>
      </c>
      <c r="B41" s="43">
        <v>2273</v>
      </c>
      <c r="C41" s="373">
        <f>D41+I41+M41+O41</f>
        <v>2325.7199999999998</v>
      </c>
      <c r="D41" s="381">
        <f t="shared" si="10"/>
        <v>2325.7199999999998</v>
      </c>
      <c r="E41" s="423">
        <f>Дов.!F45</f>
        <v>2325.7199999999998</v>
      </c>
      <c r="F41" s="383"/>
      <c r="G41" s="383"/>
      <c r="H41" s="383"/>
      <c r="I41" s="383">
        <f t="shared" si="12"/>
        <v>0</v>
      </c>
      <c r="J41" s="383"/>
      <c r="K41" s="383"/>
      <c r="L41" s="383"/>
      <c r="M41" s="39"/>
      <c r="N41" s="39"/>
      <c r="O41" s="39"/>
    </row>
    <row r="42" spans="1:15">
      <c r="A42" s="38" t="s">
        <v>89</v>
      </c>
      <c r="B42" s="43">
        <v>2274</v>
      </c>
      <c r="C42" s="373">
        <f>D42+I42+M42+O42</f>
        <v>1626.93</v>
      </c>
      <c r="D42" s="381">
        <f t="shared" si="10"/>
        <v>1626.93</v>
      </c>
      <c r="E42" s="423">
        <f>Дов.!F46</f>
        <v>1626.93</v>
      </c>
      <c r="F42" s="383"/>
      <c r="G42" s="383"/>
      <c r="H42" s="383"/>
      <c r="I42" s="383">
        <f t="shared" si="12"/>
        <v>0</v>
      </c>
      <c r="J42" s="383"/>
      <c r="K42" s="383"/>
      <c r="L42" s="383"/>
      <c r="M42" s="39"/>
      <c r="N42" s="39"/>
      <c r="O42" s="39"/>
    </row>
    <row r="43" spans="1:15" ht="25.5">
      <c r="A43" s="38" t="s">
        <v>37</v>
      </c>
      <c r="B43" s="43" t="s">
        <v>90</v>
      </c>
      <c r="C43" s="373">
        <f>D43+I43+M43+O43</f>
        <v>0</v>
      </c>
      <c r="D43" s="381"/>
      <c r="E43" s="381"/>
      <c r="F43" s="383"/>
      <c r="G43" s="383"/>
      <c r="H43" s="383"/>
      <c r="I43" s="383">
        <f t="shared" si="12"/>
        <v>0</v>
      </c>
      <c r="J43" s="383"/>
      <c r="K43" s="383"/>
      <c r="L43" s="383"/>
      <c r="M43" s="39"/>
      <c r="N43" s="39"/>
      <c r="O43" s="39"/>
    </row>
    <row r="44" spans="1:15">
      <c r="A44" s="38" t="s">
        <v>91</v>
      </c>
      <c r="B44" s="43">
        <v>2276</v>
      </c>
      <c r="C44" s="383"/>
      <c r="D44" s="381"/>
      <c r="E44" s="381"/>
      <c r="F44" s="383"/>
      <c r="G44" s="383"/>
      <c r="H44" s="383"/>
      <c r="I44" s="383">
        <f t="shared" si="12"/>
        <v>0</v>
      </c>
      <c r="J44" s="383"/>
      <c r="K44" s="383"/>
      <c r="L44" s="383"/>
      <c r="M44" s="39"/>
      <c r="N44" s="39"/>
      <c r="O44" s="39"/>
    </row>
    <row r="45" spans="1:15" s="6" customFormat="1" ht="25.5">
      <c r="A45" s="37" t="s">
        <v>92</v>
      </c>
      <c r="B45" s="144">
        <v>2280</v>
      </c>
      <c r="C45" s="362">
        <f>C46+C47</f>
        <v>0</v>
      </c>
      <c r="D45" s="381">
        <f t="shared" ref="D45" si="13">D46+D47</f>
        <v>0</v>
      </c>
      <c r="E45" s="381">
        <f t="shared" ref="E45:O45" si="14">E46+E47</f>
        <v>0</v>
      </c>
      <c r="F45" s="362">
        <f t="shared" si="14"/>
        <v>0</v>
      </c>
      <c r="G45" s="362">
        <f t="shared" si="14"/>
        <v>0</v>
      </c>
      <c r="H45" s="362">
        <f t="shared" si="14"/>
        <v>0</v>
      </c>
      <c r="I45" s="362">
        <f t="shared" si="14"/>
        <v>0</v>
      </c>
      <c r="J45" s="362">
        <f t="shared" si="14"/>
        <v>0</v>
      </c>
      <c r="K45" s="362">
        <f t="shared" si="14"/>
        <v>0</v>
      </c>
      <c r="L45" s="362"/>
      <c r="M45" s="35">
        <f t="shared" si="14"/>
        <v>0</v>
      </c>
      <c r="N45" s="35"/>
      <c r="O45" s="35">
        <f t="shared" si="14"/>
        <v>0</v>
      </c>
    </row>
    <row r="46" spans="1:15" ht="38.25">
      <c r="A46" s="38" t="s">
        <v>93</v>
      </c>
      <c r="B46" s="43" t="s">
        <v>94</v>
      </c>
      <c r="C46" s="383">
        <f>D46+I46+M46+O46</f>
        <v>0</v>
      </c>
      <c r="D46" s="381"/>
      <c r="E46" s="381"/>
      <c r="F46" s="383"/>
      <c r="G46" s="383"/>
      <c r="H46" s="383"/>
      <c r="I46" s="383"/>
      <c r="J46" s="383"/>
      <c r="K46" s="383"/>
      <c r="L46" s="383"/>
      <c r="M46" s="39"/>
      <c r="N46" s="39"/>
      <c r="O46" s="39"/>
    </row>
    <row r="47" spans="1:15" ht="38.25">
      <c r="A47" s="38" t="s">
        <v>95</v>
      </c>
      <c r="B47" s="43" t="s">
        <v>96</v>
      </c>
      <c r="C47" s="383">
        <f>D47+I47+M47+O47</f>
        <v>0</v>
      </c>
      <c r="D47" s="381"/>
      <c r="E47" s="381"/>
      <c r="F47" s="383"/>
      <c r="G47" s="383"/>
      <c r="H47" s="383"/>
      <c r="I47" s="383">
        <f>J47+K47</f>
        <v>0</v>
      </c>
      <c r="J47" s="383"/>
      <c r="K47" s="383"/>
      <c r="L47" s="383"/>
      <c r="M47" s="39"/>
      <c r="N47" s="39"/>
      <c r="O47" s="39"/>
    </row>
    <row r="48" spans="1:15">
      <c r="A48" s="40" t="s">
        <v>97</v>
      </c>
      <c r="B48" s="144">
        <v>2400</v>
      </c>
      <c r="C48" s="362">
        <f>C49+C50</f>
        <v>0</v>
      </c>
      <c r="D48" s="381">
        <f t="shared" ref="D48" si="15">D49+D50</f>
        <v>0</v>
      </c>
      <c r="E48" s="381">
        <f t="shared" ref="E48:O48" si="16">E49+E50</f>
        <v>0</v>
      </c>
      <c r="F48" s="362">
        <f t="shared" si="16"/>
        <v>0</v>
      </c>
      <c r="G48" s="362">
        <f t="shared" si="16"/>
        <v>0</v>
      </c>
      <c r="H48" s="362">
        <f t="shared" si="16"/>
        <v>0</v>
      </c>
      <c r="I48" s="362">
        <f t="shared" si="16"/>
        <v>0</v>
      </c>
      <c r="J48" s="362">
        <f t="shared" si="16"/>
        <v>0</v>
      </c>
      <c r="K48" s="362">
        <f t="shared" si="16"/>
        <v>0</v>
      </c>
      <c r="L48" s="362"/>
      <c r="M48" s="35">
        <f t="shared" si="16"/>
        <v>0</v>
      </c>
      <c r="N48" s="35"/>
      <c r="O48" s="35">
        <f t="shared" si="16"/>
        <v>0</v>
      </c>
    </row>
    <row r="49" spans="1:15" ht="25.5">
      <c r="A49" s="140" t="s">
        <v>98</v>
      </c>
      <c r="B49" s="43">
        <v>2410</v>
      </c>
      <c r="C49" s="383">
        <f>D49+I49+M49+O49</f>
        <v>0</v>
      </c>
      <c r="D49" s="381"/>
      <c r="E49" s="381"/>
      <c r="F49" s="383"/>
      <c r="G49" s="383"/>
      <c r="H49" s="383"/>
      <c r="I49" s="383">
        <f>J49+K49</f>
        <v>0</v>
      </c>
      <c r="J49" s="383"/>
      <c r="K49" s="383"/>
      <c r="L49" s="383"/>
      <c r="M49" s="39"/>
      <c r="N49" s="39"/>
      <c r="O49" s="39"/>
    </row>
    <row r="50" spans="1:15" ht="25.5">
      <c r="A50" s="140" t="s">
        <v>99</v>
      </c>
      <c r="B50" s="43">
        <v>2420</v>
      </c>
      <c r="C50" s="383">
        <f>D50+I50+M50+O50</f>
        <v>0</v>
      </c>
      <c r="D50" s="381"/>
      <c r="E50" s="381"/>
      <c r="F50" s="383"/>
      <c r="G50" s="383"/>
      <c r="H50" s="383"/>
      <c r="I50" s="383">
        <f>J50+K50</f>
        <v>0</v>
      </c>
      <c r="J50" s="383"/>
      <c r="K50" s="383"/>
      <c r="L50" s="383"/>
      <c r="M50" s="39"/>
      <c r="N50" s="39"/>
      <c r="O50" s="39"/>
    </row>
    <row r="51" spans="1:15" s="74" customFormat="1">
      <c r="A51" s="40" t="s">
        <v>100</v>
      </c>
      <c r="B51" s="144" t="s">
        <v>101</v>
      </c>
      <c r="C51" s="362">
        <f>C52+C53+C54</f>
        <v>0</v>
      </c>
      <c r="D51" s="381">
        <f t="shared" ref="D51" si="17">D52+D53+D54</f>
        <v>0</v>
      </c>
      <c r="E51" s="381">
        <f t="shared" ref="E51:O51" si="18">E52+E53+E54</f>
        <v>0</v>
      </c>
      <c r="F51" s="362">
        <f t="shared" si="18"/>
        <v>0</v>
      </c>
      <c r="G51" s="362">
        <f t="shared" si="18"/>
        <v>0</v>
      </c>
      <c r="H51" s="362">
        <f t="shared" si="18"/>
        <v>0</v>
      </c>
      <c r="I51" s="362">
        <f t="shared" si="18"/>
        <v>0</v>
      </c>
      <c r="J51" s="362">
        <f t="shared" si="18"/>
        <v>0</v>
      </c>
      <c r="K51" s="362">
        <f t="shared" si="18"/>
        <v>0</v>
      </c>
      <c r="L51" s="362"/>
      <c r="M51" s="35">
        <f t="shared" si="18"/>
        <v>0</v>
      </c>
      <c r="N51" s="35"/>
      <c r="O51" s="35">
        <f t="shared" si="18"/>
        <v>0</v>
      </c>
    </row>
    <row r="52" spans="1:15" ht="25.5">
      <c r="A52" s="140" t="s">
        <v>102</v>
      </c>
      <c r="B52" s="43" t="s">
        <v>103</v>
      </c>
      <c r="C52" s="383">
        <f>D52+I52+M52+O52</f>
        <v>0</v>
      </c>
      <c r="D52" s="381"/>
      <c r="E52" s="381"/>
      <c r="F52" s="383"/>
      <c r="G52" s="383"/>
      <c r="H52" s="383"/>
      <c r="I52" s="383">
        <f>J52+K52</f>
        <v>0</v>
      </c>
      <c r="J52" s="383"/>
      <c r="K52" s="383"/>
      <c r="L52" s="383"/>
      <c r="M52" s="39"/>
      <c r="N52" s="39"/>
      <c r="O52" s="39"/>
    </row>
    <row r="53" spans="1:15" ht="25.5">
      <c r="A53" s="140" t="s">
        <v>104</v>
      </c>
      <c r="B53" s="43" t="s">
        <v>105</v>
      </c>
      <c r="C53" s="383">
        <f>D53+I53+M53+O53</f>
        <v>0</v>
      </c>
      <c r="D53" s="381"/>
      <c r="E53" s="381"/>
      <c r="F53" s="383"/>
      <c r="G53" s="383"/>
      <c r="H53" s="383"/>
      <c r="I53" s="383">
        <f>J53+K53</f>
        <v>0</v>
      </c>
      <c r="J53" s="383"/>
      <c r="K53" s="383"/>
      <c r="L53" s="383"/>
      <c r="M53" s="39"/>
      <c r="N53" s="39"/>
      <c r="O53" s="39"/>
    </row>
    <row r="54" spans="1:15" ht="25.5">
      <c r="A54" s="140" t="s">
        <v>106</v>
      </c>
      <c r="B54" s="43">
        <v>2630</v>
      </c>
      <c r="C54" s="383">
        <f>D54+I54+M54+O54</f>
        <v>0</v>
      </c>
      <c r="D54" s="381"/>
      <c r="E54" s="381"/>
      <c r="F54" s="383"/>
      <c r="G54" s="383"/>
      <c r="H54" s="383"/>
      <c r="I54" s="383">
        <f>J54+K54</f>
        <v>0</v>
      </c>
      <c r="J54" s="383"/>
      <c r="K54" s="383"/>
      <c r="L54" s="383"/>
      <c r="M54" s="39"/>
      <c r="N54" s="39"/>
      <c r="O54" s="39"/>
    </row>
    <row r="55" spans="1:15" s="74" customFormat="1">
      <c r="A55" s="40" t="s">
        <v>107</v>
      </c>
      <c r="B55" s="144">
        <v>2700</v>
      </c>
      <c r="C55" s="362">
        <f>C56+C57+C58</f>
        <v>0</v>
      </c>
      <c r="D55" s="381">
        <f t="shared" ref="D55" si="19">D56+D57+D58</f>
        <v>0</v>
      </c>
      <c r="E55" s="381">
        <f t="shared" ref="E55:O55" si="20">E56+E57+E58</f>
        <v>0</v>
      </c>
      <c r="F55" s="362">
        <f t="shared" si="20"/>
        <v>0</v>
      </c>
      <c r="G55" s="362">
        <f t="shared" si="20"/>
        <v>0</v>
      </c>
      <c r="H55" s="362">
        <f t="shared" si="20"/>
        <v>0</v>
      </c>
      <c r="I55" s="362">
        <f t="shared" si="20"/>
        <v>0</v>
      </c>
      <c r="J55" s="362">
        <f t="shared" si="20"/>
        <v>0</v>
      </c>
      <c r="K55" s="362">
        <f t="shared" si="20"/>
        <v>0</v>
      </c>
      <c r="L55" s="362"/>
      <c r="M55" s="35">
        <f t="shared" si="20"/>
        <v>0</v>
      </c>
      <c r="N55" s="35"/>
      <c r="O55" s="35">
        <f t="shared" si="20"/>
        <v>0</v>
      </c>
    </row>
    <row r="56" spans="1:15">
      <c r="A56" s="140" t="s">
        <v>108</v>
      </c>
      <c r="B56" s="43" t="s">
        <v>109</v>
      </c>
      <c r="C56" s="383">
        <f>D56+I56+M56+O56</f>
        <v>0</v>
      </c>
      <c r="D56" s="381"/>
      <c r="E56" s="381"/>
      <c r="F56" s="383"/>
      <c r="G56" s="383"/>
      <c r="H56" s="383"/>
      <c r="I56" s="383">
        <f>J56+K56</f>
        <v>0</v>
      </c>
      <c r="J56" s="383"/>
      <c r="K56" s="383"/>
      <c r="L56" s="383"/>
      <c r="M56" s="39"/>
      <c r="N56" s="39"/>
      <c r="O56" s="39"/>
    </row>
    <row r="57" spans="1:15">
      <c r="A57" s="140" t="s">
        <v>110</v>
      </c>
      <c r="B57" s="43" t="s">
        <v>111</v>
      </c>
      <c r="C57" s="383">
        <f>D57+I57+M57+O57</f>
        <v>0</v>
      </c>
      <c r="D57" s="381"/>
      <c r="E57" s="381"/>
      <c r="F57" s="383"/>
      <c r="G57" s="383"/>
      <c r="H57" s="383"/>
      <c r="I57" s="383">
        <f>J57+K57</f>
        <v>0</v>
      </c>
      <c r="J57" s="383"/>
      <c r="K57" s="383"/>
      <c r="L57" s="383"/>
      <c r="M57" s="39"/>
      <c r="N57" s="39"/>
      <c r="O57" s="39"/>
    </row>
    <row r="58" spans="1:15">
      <c r="A58" s="140" t="s">
        <v>112</v>
      </c>
      <c r="B58" s="43">
        <v>2730</v>
      </c>
      <c r="C58" s="383">
        <f>D58+I58+M58+O58</f>
        <v>0</v>
      </c>
      <c r="D58" s="381"/>
      <c r="E58" s="381"/>
      <c r="F58" s="383"/>
      <c r="G58" s="383"/>
      <c r="H58" s="383"/>
      <c r="I58" s="383">
        <f>J58+K58</f>
        <v>0</v>
      </c>
      <c r="J58" s="383"/>
      <c r="K58" s="383"/>
      <c r="L58" s="383"/>
      <c r="M58" s="39"/>
      <c r="N58" s="39"/>
      <c r="O58" s="39"/>
    </row>
    <row r="59" spans="1:15" s="75" customFormat="1">
      <c r="A59" s="40" t="s">
        <v>38</v>
      </c>
      <c r="B59" s="144">
        <v>2800</v>
      </c>
      <c r="C59" s="362">
        <f>D59+I59+M59+O59</f>
        <v>0</v>
      </c>
      <c r="D59" s="381"/>
      <c r="E59" s="381"/>
      <c r="F59" s="362"/>
      <c r="G59" s="362"/>
      <c r="H59" s="362"/>
      <c r="I59" s="362">
        <f>J59+K59</f>
        <v>0</v>
      </c>
      <c r="J59" s="362"/>
      <c r="K59" s="362"/>
      <c r="L59" s="362"/>
      <c r="M59" s="35"/>
      <c r="N59" s="35"/>
      <c r="O59" s="35"/>
    </row>
    <row r="60" spans="1:15" s="6" customFormat="1">
      <c r="A60" s="37" t="s">
        <v>39</v>
      </c>
      <c r="B60" s="144" t="s">
        <v>113</v>
      </c>
      <c r="C60" s="362">
        <f>C61+C75</f>
        <v>0</v>
      </c>
      <c r="D60" s="381">
        <f t="shared" ref="D60" si="21">D61+D75</f>
        <v>0</v>
      </c>
      <c r="E60" s="381">
        <f t="shared" ref="E60:O60" si="22">E61+E75</f>
        <v>0</v>
      </c>
      <c r="F60" s="362">
        <f t="shared" si="22"/>
        <v>0</v>
      </c>
      <c r="G60" s="362">
        <f t="shared" si="22"/>
        <v>0</v>
      </c>
      <c r="H60" s="362">
        <f t="shared" si="22"/>
        <v>0</v>
      </c>
      <c r="I60" s="362">
        <f t="shared" si="22"/>
        <v>0</v>
      </c>
      <c r="J60" s="362">
        <f t="shared" si="22"/>
        <v>0</v>
      </c>
      <c r="K60" s="362">
        <f t="shared" si="22"/>
        <v>0</v>
      </c>
      <c r="L60" s="362"/>
      <c r="M60" s="35">
        <f t="shared" si="22"/>
        <v>0</v>
      </c>
      <c r="N60" s="35"/>
      <c r="O60" s="35">
        <f t="shared" si="22"/>
        <v>0</v>
      </c>
    </row>
    <row r="61" spans="1:15" s="6" customFormat="1">
      <c r="A61" s="37" t="s">
        <v>40</v>
      </c>
      <c r="B61" s="144" t="s">
        <v>114</v>
      </c>
      <c r="C61" s="362">
        <f>C62+C63+C66+C69+C73+C74</f>
        <v>0</v>
      </c>
      <c r="D61" s="381">
        <f t="shared" ref="D61" si="23">D62+D63+D66+D69+D73+D74</f>
        <v>0</v>
      </c>
      <c r="E61" s="381">
        <f t="shared" ref="E61:O61" si="24">E62+E63+E66+E69+E73+E74</f>
        <v>0</v>
      </c>
      <c r="F61" s="362">
        <f t="shared" si="24"/>
        <v>0</v>
      </c>
      <c r="G61" s="362">
        <f t="shared" si="24"/>
        <v>0</v>
      </c>
      <c r="H61" s="362">
        <f t="shared" si="24"/>
        <v>0</v>
      </c>
      <c r="I61" s="362">
        <f t="shared" si="24"/>
        <v>0</v>
      </c>
      <c r="J61" s="362">
        <f t="shared" si="24"/>
        <v>0</v>
      </c>
      <c r="K61" s="362">
        <f t="shared" si="24"/>
        <v>0</v>
      </c>
      <c r="L61" s="362"/>
      <c r="M61" s="35">
        <f t="shared" si="24"/>
        <v>0</v>
      </c>
      <c r="N61" s="35"/>
      <c r="O61" s="35">
        <f t="shared" si="24"/>
        <v>0</v>
      </c>
    </row>
    <row r="62" spans="1:15" ht="25.5">
      <c r="A62" s="140" t="s">
        <v>115</v>
      </c>
      <c r="B62" s="43" t="s">
        <v>116</v>
      </c>
      <c r="C62" s="383">
        <f>D62+I62+M62+O62</f>
        <v>0</v>
      </c>
      <c r="D62" s="381"/>
      <c r="E62" s="381"/>
      <c r="F62" s="383"/>
      <c r="G62" s="383"/>
      <c r="H62" s="383"/>
      <c r="I62" s="383">
        <f>J62+K62</f>
        <v>0</v>
      </c>
      <c r="J62" s="383"/>
      <c r="K62" s="383"/>
      <c r="L62" s="383"/>
      <c r="M62" s="39"/>
      <c r="N62" s="39"/>
      <c r="O62" s="39"/>
    </row>
    <row r="63" spans="1:15">
      <c r="A63" s="140" t="s">
        <v>117</v>
      </c>
      <c r="B63" s="43" t="s">
        <v>118</v>
      </c>
      <c r="C63" s="383">
        <f>C64+C65</f>
        <v>0</v>
      </c>
      <c r="D63" s="381">
        <f t="shared" ref="D63" si="25">D64+D65</f>
        <v>0</v>
      </c>
      <c r="E63" s="381">
        <f t="shared" ref="E63:O63" si="26">E64+E65</f>
        <v>0</v>
      </c>
      <c r="F63" s="383">
        <f t="shared" si="26"/>
        <v>0</v>
      </c>
      <c r="G63" s="383">
        <f t="shared" si="26"/>
        <v>0</v>
      </c>
      <c r="H63" s="383">
        <f t="shared" si="26"/>
        <v>0</v>
      </c>
      <c r="I63" s="383">
        <f t="shared" ref="I63:I74" si="27">J63+K63</f>
        <v>0</v>
      </c>
      <c r="J63" s="383">
        <f t="shared" si="26"/>
        <v>0</v>
      </c>
      <c r="K63" s="383">
        <f t="shared" si="26"/>
        <v>0</v>
      </c>
      <c r="L63" s="383"/>
      <c r="M63" s="39">
        <f t="shared" si="26"/>
        <v>0</v>
      </c>
      <c r="N63" s="39"/>
      <c r="O63" s="39">
        <f t="shared" si="26"/>
        <v>0</v>
      </c>
    </row>
    <row r="64" spans="1:15" ht="25.5">
      <c r="A64" s="38" t="s">
        <v>119</v>
      </c>
      <c r="B64" s="43" t="s">
        <v>120</v>
      </c>
      <c r="C64" s="383">
        <f>D64+I64+M64+O64</f>
        <v>0</v>
      </c>
      <c r="D64" s="381"/>
      <c r="E64" s="381"/>
      <c r="F64" s="383"/>
      <c r="G64" s="383"/>
      <c r="H64" s="383"/>
      <c r="I64" s="383">
        <f t="shared" si="27"/>
        <v>0</v>
      </c>
      <c r="J64" s="383"/>
      <c r="K64" s="383"/>
      <c r="L64" s="383"/>
      <c r="M64" s="39"/>
      <c r="N64" s="39"/>
      <c r="O64" s="39"/>
    </row>
    <row r="65" spans="1:15" ht="25.5">
      <c r="A65" s="38" t="s">
        <v>121</v>
      </c>
      <c r="B65" s="43" t="s">
        <v>122</v>
      </c>
      <c r="C65" s="383">
        <f>D65+I65+M65+O65</f>
        <v>0</v>
      </c>
      <c r="D65" s="381"/>
      <c r="E65" s="381"/>
      <c r="F65" s="383"/>
      <c r="G65" s="383"/>
      <c r="H65" s="383"/>
      <c r="I65" s="383">
        <f t="shared" si="27"/>
        <v>0</v>
      </c>
      <c r="J65" s="383"/>
      <c r="K65" s="383"/>
      <c r="L65" s="383"/>
      <c r="M65" s="39"/>
      <c r="N65" s="39"/>
      <c r="O65" s="39"/>
    </row>
    <row r="66" spans="1:15">
      <c r="A66" s="140" t="s">
        <v>41</v>
      </c>
      <c r="B66" s="43" t="s">
        <v>123</v>
      </c>
      <c r="C66" s="383">
        <f>C67+C68</f>
        <v>0</v>
      </c>
      <c r="D66" s="381">
        <f t="shared" ref="D66" si="28">D67+D68</f>
        <v>0</v>
      </c>
      <c r="E66" s="381">
        <f t="shared" ref="E66:O66" si="29">E67+E68</f>
        <v>0</v>
      </c>
      <c r="F66" s="383">
        <f t="shared" si="29"/>
        <v>0</v>
      </c>
      <c r="G66" s="383">
        <f t="shared" si="29"/>
        <v>0</v>
      </c>
      <c r="H66" s="383">
        <f t="shared" si="29"/>
        <v>0</v>
      </c>
      <c r="I66" s="383">
        <f t="shared" si="27"/>
        <v>0</v>
      </c>
      <c r="J66" s="383">
        <f t="shared" si="29"/>
        <v>0</v>
      </c>
      <c r="K66" s="383">
        <f t="shared" si="29"/>
        <v>0</v>
      </c>
      <c r="L66" s="383"/>
      <c r="M66" s="39">
        <f t="shared" si="29"/>
        <v>0</v>
      </c>
      <c r="N66" s="39"/>
      <c r="O66" s="39">
        <f t="shared" si="29"/>
        <v>0</v>
      </c>
    </row>
    <row r="67" spans="1:15" ht="25.5">
      <c r="A67" s="38" t="s">
        <v>124</v>
      </c>
      <c r="B67" s="43" t="s">
        <v>125</v>
      </c>
      <c r="C67" s="383">
        <f>D67+I67+M67+O67</f>
        <v>0</v>
      </c>
      <c r="D67" s="381"/>
      <c r="E67" s="381"/>
      <c r="F67" s="383"/>
      <c r="G67" s="383"/>
      <c r="H67" s="383"/>
      <c r="I67" s="383">
        <f t="shared" si="27"/>
        <v>0</v>
      </c>
      <c r="J67" s="383"/>
      <c r="K67" s="383"/>
      <c r="L67" s="383"/>
      <c r="M67" s="39"/>
      <c r="N67" s="39"/>
      <c r="O67" s="39"/>
    </row>
    <row r="68" spans="1:15">
      <c r="A68" s="38" t="s">
        <v>42</v>
      </c>
      <c r="B68" s="43" t="s">
        <v>126</v>
      </c>
      <c r="C68" s="383"/>
      <c r="D68" s="381"/>
      <c r="E68" s="381"/>
      <c r="F68" s="383"/>
      <c r="G68" s="383"/>
      <c r="H68" s="383"/>
      <c r="I68" s="383">
        <f t="shared" si="27"/>
        <v>0</v>
      </c>
      <c r="J68" s="383"/>
      <c r="K68" s="383"/>
      <c r="L68" s="383"/>
      <c r="M68" s="39"/>
      <c r="N68" s="39"/>
      <c r="O68" s="39"/>
    </row>
    <row r="69" spans="1:15">
      <c r="A69" s="140" t="s">
        <v>127</v>
      </c>
      <c r="B69" s="43" t="s">
        <v>128</v>
      </c>
      <c r="C69" s="383">
        <f>C70+C71+C72</f>
        <v>0</v>
      </c>
      <c r="D69" s="381">
        <f t="shared" ref="D69" si="30">D70+D71+D72</f>
        <v>0</v>
      </c>
      <c r="E69" s="381">
        <f t="shared" ref="E69:O69" si="31">E70+E71+E72</f>
        <v>0</v>
      </c>
      <c r="F69" s="383">
        <f t="shared" si="31"/>
        <v>0</v>
      </c>
      <c r="G69" s="383">
        <f t="shared" si="31"/>
        <v>0</v>
      </c>
      <c r="H69" s="383">
        <f t="shared" si="31"/>
        <v>0</v>
      </c>
      <c r="I69" s="383">
        <f t="shared" si="27"/>
        <v>0</v>
      </c>
      <c r="J69" s="383">
        <f t="shared" si="31"/>
        <v>0</v>
      </c>
      <c r="K69" s="383">
        <f t="shared" si="31"/>
        <v>0</v>
      </c>
      <c r="L69" s="383"/>
      <c r="M69" s="39">
        <f t="shared" si="31"/>
        <v>0</v>
      </c>
      <c r="N69" s="39"/>
      <c r="O69" s="39">
        <f t="shared" si="31"/>
        <v>0</v>
      </c>
    </row>
    <row r="70" spans="1:15" ht="25.5">
      <c r="A70" s="38" t="s">
        <v>129</v>
      </c>
      <c r="B70" s="43" t="s">
        <v>130</v>
      </c>
      <c r="C70" s="383">
        <f>D70+I70+M70+O70</f>
        <v>0</v>
      </c>
      <c r="D70" s="381"/>
      <c r="E70" s="381"/>
      <c r="F70" s="383"/>
      <c r="G70" s="383"/>
      <c r="H70" s="383"/>
      <c r="I70" s="383">
        <f t="shared" si="27"/>
        <v>0</v>
      </c>
      <c r="J70" s="383"/>
      <c r="K70" s="383"/>
      <c r="L70" s="383"/>
      <c r="M70" s="39"/>
      <c r="N70" s="39"/>
      <c r="O70" s="39"/>
    </row>
    <row r="71" spans="1:15" ht="25.5">
      <c r="A71" s="38" t="s">
        <v>131</v>
      </c>
      <c r="B71" s="34">
        <v>3142</v>
      </c>
      <c r="C71" s="383">
        <f>D71+I71+M71+O71</f>
        <v>0</v>
      </c>
      <c r="D71" s="381"/>
      <c r="E71" s="381"/>
      <c r="F71" s="383"/>
      <c r="G71" s="383"/>
      <c r="H71" s="383"/>
      <c r="I71" s="383">
        <f t="shared" si="27"/>
        <v>0</v>
      </c>
      <c r="J71" s="383"/>
      <c r="K71" s="383"/>
      <c r="L71" s="383"/>
      <c r="M71" s="39"/>
      <c r="N71" s="39"/>
      <c r="O71" s="39"/>
    </row>
    <row r="72" spans="1:15" ht="25.5">
      <c r="A72" s="38" t="s">
        <v>132</v>
      </c>
      <c r="B72" s="43" t="s">
        <v>133</v>
      </c>
      <c r="C72" s="383">
        <f>D72+I72+M72+O72</f>
        <v>0</v>
      </c>
      <c r="D72" s="381"/>
      <c r="E72" s="381"/>
      <c r="F72" s="383"/>
      <c r="G72" s="383"/>
      <c r="H72" s="383"/>
      <c r="I72" s="383">
        <f t="shared" si="27"/>
        <v>0</v>
      </c>
      <c r="J72" s="383"/>
      <c r="K72" s="383"/>
      <c r="L72" s="383"/>
      <c r="M72" s="39"/>
      <c r="N72" s="39"/>
      <c r="O72" s="39"/>
    </row>
    <row r="73" spans="1:15">
      <c r="A73" s="140" t="s">
        <v>134</v>
      </c>
      <c r="B73" s="43" t="s">
        <v>135</v>
      </c>
      <c r="C73" s="383">
        <f>D73+I73+M73+O73</f>
        <v>0</v>
      </c>
      <c r="D73" s="381"/>
      <c r="E73" s="381"/>
      <c r="F73" s="383"/>
      <c r="G73" s="383"/>
      <c r="H73" s="383"/>
      <c r="I73" s="383">
        <f t="shared" si="27"/>
        <v>0</v>
      </c>
      <c r="J73" s="383"/>
      <c r="K73" s="383"/>
      <c r="L73" s="383"/>
      <c r="M73" s="39"/>
      <c r="N73" s="39"/>
      <c r="O73" s="39"/>
    </row>
    <row r="74" spans="1:15">
      <c r="A74" s="140" t="s">
        <v>136</v>
      </c>
      <c r="B74" s="43" t="s">
        <v>137</v>
      </c>
      <c r="C74" s="383">
        <f>D74+I74+M74+O74</f>
        <v>0</v>
      </c>
      <c r="D74" s="381"/>
      <c r="E74" s="381"/>
      <c r="F74" s="383"/>
      <c r="G74" s="383"/>
      <c r="H74" s="383"/>
      <c r="I74" s="383">
        <f t="shared" si="27"/>
        <v>0</v>
      </c>
      <c r="J74" s="383"/>
      <c r="K74" s="383"/>
      <c r="L74" s="383"/>
      <c r="M74" s="39"/>
      <c r="N74" s="39"/>
      <c r="O74" s="39"/>
    </row>
    <row r="75" spans="1:15" s="6" customFormat="1">
      <c r="A75" s="37" t="s">
        <v>138</v>
      </c>
      <c r="B75" s="144" t="s">
        <v>139</v>
      </c>
      <c r="C75" s="362">
        <f>C76+C77+C78+C79</f>
        <v>0</v>
      </c>
      <c r="D75" s="381">
        <f t="shared" ref="D75" si="32">D76+D77+D78+D79</f>
        <v>0</v>
      </c>
      <c r="E75" s="381">
        <f t="shared" ref="E75:O75" si="33">E76+E77+E78+E79</f>
        <v>0</v>
      </c>
      <c r="F75" s="362">
        <f t="shared" si="33"/>
        <v>0</v>
      </c>
      <c r="G75" s="362">
        <f t="shared" si="33"/>
        <v>0</v>
      </c>
      <c r="H75" s="362">
        <f t="shared" si="33"/>
        <v>0</v>
      </c>
      <c r="I75" s="362">
        <f t="shared" si="33"/>
        <v>0</v>
      </c>
      <c r="J75" s="362">
        <f t="shared" si="33"/>
        <v>0</v>
      </c>
      <c r="K75" s="362">
        <f t="shared" si="33"/>
        <v>0</v>
      </c>
      <c r="L75" s="362"/>
      <c r="M75" s="35">
        <f t="shared" si="33"/>
        <v>0</v>
      </c>
      <c r="N75" s="35"/>
      <c r="O75" s="35">
        <f t="shared" si="33"/>
        <v>0</v>
      </c>
    </row>
    <row r="76" spans="1:15" ht="25.5">
      <c r="A76" s="140" t="s">
        <v>140</v>
      </c>
      <c r="B76" s="43" t="s">
        <v>141</v>
      </c>
      <c r="C76" s="383">
        <f>D76+I76+M76+O76</f>
        <v>0</v>
      </c>
      <c r="D76" s="381"/>
      <c r="E76" s="381"/>
      <c r="F76" s="383"/>
      <c r="G76" s="383"/>
      <c r="H76" s="383"/>
      <c r="I76" s="383">
        <f>J76+K76</f>
        <v>0</v>
      </c>
      <c r="J76" s="383"/>
      <c r="K76" s="383"/>
      <c r="L76" s="383"/>
      <c r="M76" s="39"/>
      <c r="N76" s="39"/>
      <c r="O76" s="39"/>
    </row>
    <row r="77" spans="1:15" ht="25.5">
      <c r="A77" s="140" t="s">
        <v>142</v>
      </c>
      <c r="B77" s="43" t="s">
        <v>143</v>
      </c>
      <c r="C77" s="383">
        <f>D77+I77+M77+O77</f>
        <v>0</v>
      </c>
      <c r="D77" s="381"/>
      <c r="E77" s="381"/>
      <c r="F77" s="383"/>
      <c r="G77" s="383"/>
      <c r="H77" s="383"/>
      <c r="I77" s="383">
        <f>J77+K77</f>
        <v>0</v>
      </c>
      <c r="J77" s="383"/>
      <c r="K77" s="383"/>
      <c r="L77" s="383"/>
      <c r="M77" s="39"/>
      <c r="N77" s="39"/>
      <c r="O77" s="39"/>
    </row>
    <row r="78" spans="1:15" ht="25.5">
      <c r="A78" s="140" t="s">
        <v>144</v>
      </c>
      <c r="B78" s="43" t="s">
        <v>145</v>
      </c>
      <c r="C78" s="383">
        <f>D78+I78+M78+O78</f>
        <v>0</v>
      </c>
      <c r="D78" s="381"/>
      <c r="E78" s="381"/>
      <c r="F78" s="383"/>
      <c r="G78" s="383"/>
      <c r="H78" s="383"/>
      <c r="I78" s="383">
        <f>J78+K78</f>
        <v>0</v>
      </c>
      <c r="J78" s="383"/>
      <c r="K78" s="383"/>
      <c r="L78" s="383"/>
      <c r="M78" s="39"/>
      <c r="N78" s="39"/>
      <c r="O78" s="39"/>
    </row>
    <row r="79" spans="1:15">
      <c r="A79" s="140" t="s">
        <v>146</v>
      </c>
      <c r="B79" s="43" t="s">
        <v>147</v>
      </c>
      <c r="C79" s="383">
        <f>D79+I79+M79+O79</f>
        <v>0</v>
      </c>
      <c r="D79" s="381"/>
      <c r="E79" s="381"/>
      <c r="F79" s="383"/>
      <c r="G79" s="383"/>
      <c r="H79" s="383"/>
      <c r="I79" s="383">
        <f>J79+K79</f>
        <v>0</v>
      </c>
      <c r="J79" s="383"/>
      <c r="K79" s="383"/>
      <c r="L79" s="383"/>
      <c r="M79" s="39"/>
      <c r="N79" s="39"/>
      <c r="O79" s="39"/>
    </row>
    <row r="80" spans="1:15" s="6" customFormat="1">
      <c r="A80" s="37" t="s">
        <v>148</v>
      </c>
      <c r="B80" s="144" t="s">
        <v>149</v>
      </c>
      <c r="C80" s="362">
        <f>C81+C82+C83</f>
        <v>0</v>
      </c>
      <c r="D80" s="381">
        <f t="shared" ref="D80" si="34">D81+D82+D83</f>
        <v>0</v>
      </c>
      <c r="E80" s="381">
        <f t="shared" ref="E80:O80" si="35">E81+E82+E83</f>
        <v>0</v>
      </c>
      <c r="F80" s="362">
        <f t="shared" si="35"/>
        <v>0</v>
      </c>
      <c r="G80" s="362">
        <f t="shared" si="35"/>
        <v>0</v>
      </c>
      <c r="H80" s="362">
        <f t="shared" si="35"/>
        <v>0</v>
      </c>
      <c r="I80" s="362">
        <f t="shared" si="35"/>
        <v>0</v>
      </c>
      <c r="J80" s="362">
        <f t="shared" si="35"/>
        <v>0</v>
      </c>
      <c r="K80" s="362">
        <f t="shared" si="35"/>
        <v>0</v>
      </c>
      <c r="L80" s="362"/>
      <c r="M80" s="35">
        <f t="shared" si="35"/>
        <v>0</v>
      </c>
      <c r="N80" s="35"/>
      <c r="O80" s="35">
        <f t="shared" si="35"/>
        <v>0</v>
      </c>
    </row>
    <row r="81" spans="1:16" ht="25.5">
      <c r="A81" s="38" t="s">
        <v>150</v>
      </c>
      <c r="B81" s="43" t="s">
        <v>151</v>
      </c>
      <c r="C81" s="383">
        <f>D81+I81+M81+O81</f>
        <v>0</v>
      </c>
      <c r="D81" s="381"/>
      <c r="E81" s="381"/>
      <c r="F81" s="383"/>
      <c r="G81" s="383"/>
      <c r="H81" s="383"/>
      <c r="I81" s="383">
        <f>J81+K81</f>
        <v>0</v>
      </c>
      <c r="J81" s="383"/>
      <c r="K81" s="383"/>
      <c r="L81" s="383"/>
      <c r="M81" s="39"/>
      <c r="N81" s="39"/>
      <c r="O81" s="39"/>
    </row>
    <row r="82" spans="1:16" ht="25.5">
      <c r="A82" s="38" t="s">
        <v>152</v>
      </c>
      <c r="B82" s="43" t="s">
        <v>153</v>
      </c>
      <c r="C82" s="383">
        <f>D82+I82+M82+O82</f>
        <v>0</v>
      </c>
      <c r="D82" s="383"/>
      <c r="E82" s="383"/>
      <c r="F82" s="383"/>
      <c r="G82" s="383"/>
      <c r="H82" s="383"/>
      <c r="I82" s="383">
        <f>J82+K82</f>
        <v>0</v>
      </c>
      <c r="J82" s="383"/>
      <c r="K82" s="383"/>
      <c r="L82" s="383"/>
      <c r="M82" s="39"/>
      <c r="N82" s="39"/>
      <c r="O82" s="39"/>
    </row>
    <row r="83" spans="1:16">
      <c r="A83" s="38" t="s">
        <v>154</v>
      </c>
      <c r="B83" s="43">
        <v>4113</v>
      </c>
      <c r="C83" s="383">
        <f>D83+I83+M83+O83</f>
        <v>0</v>
      </c>
      <c r="D83" s="383"/>
      <c r="E83" s="383"/>
      <c r="F83" s="383"/>
      <c r="G83" s="383"/>
      <c r="H83" s="383"/>
      <c r="I83" s="383">
        <f>J83+K83</f>
        <v>0</v>
      </c>
      <c r="J83" s="383"/>
      <c r="K83" s="383"/>
      <c r="L83" s="383"/>
      <c r="M83" s="39"/>
      <c r="N83" s="39"/>
      <c r="O83" s="39"/>
    </row>
    <row r="84" spans="1:16" s="6" customFormat="1">
      <c r="A84" s="37" t="s">
        <v>155</v>
      </c>
      <c r="B84" s="144">
        <v>4210</v>
      </c>
      <c r="C84" s="362">
        <f>D84+I84+M84+O84</f>
        <v>0</v>
      </c>
      <c r="D84" s="362"/>
      <c r="E84" s="362"/>
      <c r="F84" s="362"/>
      <c r="G84" s="362"/>
      <c r="H84" s="362"/>
      <c r="I84" s="362">
        <f>J84+K84</f>
        <v>0</v>
      </c>
      <c r="J84" s="362"/>
      <c r="K84" s="362"/>
      <c r="L84" s="362"/>
      <c r="M84" s="35"/>
      <c r="N84" s="35"/>
      <c r="O84" s="35"/>
    </row>
    <row r="85" spans="1:16">
      <c r="A85" s="37" t="s">
        <v>173</v>
      </c>
      <c r="B85" s="144">
        <v>9000</v>
      </c>
      <c r="C85" s="35">
        <v>0</v>
      </c>
      <c r="D85" s="35"/>
      <c r="E85" s="35"/>
      <c r="F85" s="35"/>
      <c r="G85" s="35"/>
      <c r="H85" s="35"/>
      <c r="I85" s="35">
        <v>0</v>
      </c>
      <c r="J85" s="35"/>
      <c r="K85" s="35"/>
      <c r="L85" s="35"/>
      <c r="M85" s="35"/>
      <c r="N85" s="35"/>
      <c r="O85" s="35"/>
      <c r="P85" s="6"/>
    </row>
    <row r="86" spans="1:16">
      <c r="A86" s="76" t="s">
        <v>156</v>
      </c>
    </row>
    <row r="87" spans="1:16" ht="15.75">
      <c r="A87" s="77"/>
    </row>
    <row r="88" spans="1:16" s="275" customFormat="1" ht="33" customHeight="1">
      <c r="A88" s="526" t="s">
        <v>207</v>
      </c>
      <c r="B88" s="526"/>
      <c r="C88" s="273"/>
      <c r="D88" s="273"/>
      <c r="E88" s="273"/>
      <c r="F88" s="273"/>
      <c r="G88" s="273"/>
      <c r="H88" s="78"/>
      <c r="I88" s="274"/>
      <c r="J88" s="274" t="s">
        <v>208</v>
      </c>
      <c r="K88" s="274"/>
    </row>
    <row r="89" spans="1:16" s="277" customFormat="1">
      <c r="A89" s="276"/>
      <c r="B89" s="79"/>
      <c r="C89" s="79"/>
      <c r="D89" s="79"/>
      <c r="E89" s="79"/>
      <c r="F89" s="79"/>
      <c r="G89" s="79"/>
      <c r="H89" s="533" t="s">
        <v>162</v>
      </c>
      <c r="I89" s="533"/>
      <c r="J89" s="534"/>
      <c r="K89" s="534"/>
    </row>
    <row r="90" spans="1:16" s="277" customFormat="1" ht="31.5" customHeight="1">
      <c r="A90" s="535" t="s">
        <v>339</v>
      </c>
      <c r="B90" s="535"/>
      <c r="C90" s="535"/>
      <c r="D90" s="278"/>
      <c r="E90" s="278"/>
      <c r="F90" s="278"/>
      <c r="G90" s="278"/>
      <c r="H90" s="279"/>
      <c r="I90" s="279"/>
      <c r="J90" s="279" t="s">
        <v>209</v>
      </c>
      <c r="K90" s="279"/>
    </row>
    <row r="91" spans="1:16" s="277" customFormat="1" ht="15" customHeight="1">
      <c r="A91" s="280"/>
      <c r="B91" s="281"/>
      <c r="C91" s="281"/>
      <c r="D91" s="281"/>
      <c r="E91" s="281"/>
      <c r="F91" s="281"/>
      <c r="G91" s="281"/>
      <c r="H91" s="533" t="s">
        <v>162</v>
      </c>
      <c r="I91" s="533"/>
      <c r="J91" s="281"/>
      <c r="K91" s="79"/>
    </row>
    <row r="92" spans="1:16" s="277" customFormat="1" ht="4.5" customHeight="1">
      <c r="A92" s="526"/>
      <c r="B92" s="526"/>
      <c r="C92" s="282"/>
      <c r="D92" s="282"/>
      <c r="E92" s="282"/>
    </row>
    <row r="93" spans="1:16" s="285" customFormat="1" ht="15.75" hidden="1">
      <c r="A93" s="283"/>
      <c r="B93" s="284"/>
    </row>
    <row r="94" spans="1:16" s="286" customFormat="1" ht="26.25" customHeight="1">
      <c r="A94" s="536" t="s">
        <v>454</v>
      </c>
      <c r="B94" s="536"/>
      <c r="E94" s="276"/>
    </row>
    <row r="95" spans="1:16" s="3" customFormat="1" ht="40.5" customHeight="1">
      <c r="A95" s="532" t="s">
        <v>174</v>
      </c>
      <c r="B95" s="532"/>
      <c r="C95" s="532"/>
      <c r="D95" s="532"/>
      <c r="E95" s="532"/>
      <c r="F95" s="532"/>
      <c r="G95" s="532"/>
      <c r="H95" s="532"/>
      <c r="I95" s="532"/>
      <c r="J95" s="532"/>
      <c r="K95" s="532"/>
      <c r="L95" s="532"/>
      <c r="M95" s="532"/>
      <c r="N95" s="532"/>
      <c r="O95" s="532"/>
      <c r="P95" s="287"/>
    </row>
    <row r="96" spans="1:16" s="3" customFormat="1">
      <c r="A96" s="287"/>
      <c r="B96" s="287"/>
      <c r="C96" s="288"/>
      <c r="D96" s="288"/>
      <c r="E96" s="287"/>
      <c r="F96" s="287"/>
      <c r="G96" s="287"/>
      <c r="H96" s="287"/>
      <c r="I96" s="288"/>
      <c r="J96" s="287"/>
      <c r="K96" s="287"/>
      <c r="L96" s="287"/>
      <c r="M96" s="287"/>
      <c r="N96" s="287"/>
      <c r="O96" s="287"/>
      <c r="P96" s="287"/>
    </row>
    <row r="97" spans="1:16" s="3" customFormat="1">
      <c r="A97" s="287"/>
      <c r="B97" s="287"/>
      <c r="C97" s="288"/>
      <c r="D97" s="288"/>
      <c r="E97" s="287"/>
      <c r="I97" s="289"/>
      <c r="J97" s="287"/>
      <c r="K97" s="287"/>
      <c r="L97" s="287"/>
      <c r="M97" s="287"/>
      <c r="N97" s="287"/>
      <c r="O97" s="287"/>
      <c r="P97" s="287"/>
    </row>
    <row r="98" spans="1:16" s="3" customFormat="1">
      <c r="C98" s="289"/>
      <c r="D98" s="289"/>
      <c r="I98" s="289"/>
    </row>
  </sheetData>
  <mergeCells count="29">
    <mergeCell ref="A95:O95"/>
    <mergeCell ref="H89:I89"/>
    <mergeCell ref="J89:K89"/>
    <mergeCell ref="A90:C90"/>
    <mergeCell ref="H91:I91"/>
    <mergeCell ref="A92:B92"/>
    <mergeCell ref="A94:B94"/>
    <mergeCell ref="A88:B88"/>
    <mergeCell ref="A9:O9"/>
    <mergeCell ref="A10:O10"/>
    <mergeCell ref="A11:O11"/>
    <mergeCell ref="A12:O12"/>
    <mergeCell ref="A14:A17"/>
    <mergeCell ref="B14:B17"/>
    <mergeCell ref="C14:C17"/>
    <mergeCell ref="D14:H15"/>
    <mergeCell ref="I14:L15"/>
    <mergeCell ref="M14:O14"/>
    <mergeCell ref="M15:O16"/>
    <mergeCell ref="D16:D17"/>
    <mergeCell ref="E16:H16"/>
    <mergeCell ref="I16:I17"/>
    <mergeCell ref="J16:L16"/>
    <mergeCell ref="A8:O8"/>
    <mergeCell ref="L1:O1"/>
    <mergeCell ref="A3:O3"/>
    <mergeCell ref="A5:O5"/>
    <mergeCell ref="A6:O6"/>
    <mergeCell ref="A7:O7"/>
  </mergeCells>
  <pageMargins left="0.43307086614173229" right="0.19685039370078741" top="0.47244094488188981" bottom="0.35433070866141736" header="0.47244094488188981" footer="0.11811023622047245"/>
  <pageSetup paperSize="9" scale="85" orientation="landscape" copies="2" r:id="rId1"/>
  <rowBreaks count="2" manualBreakCount="2">
    <brk id="35" max="14" man="1"/>
    <brk id="6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U25"/>
  <sheetViews>
    <sheetView showZeros="0" tabSelected="1" zoomScaleSheetLayoutView="100" workbookViewId="0">
      <selection activeCell="B11" sqref="B11:I16"/>
    </sheetView>
  </sheetViews>
  <sheetFormatPr defaultRowHeight="15.75"/>
  <cols>
    <col min="1" max="1" width="4.7109375" style="90" customWidth="1"/>
    <col min="2" max="2" width="17.42578125" style="90" customWidth="1"/>
    <col min="3" max="3" width="33.7109375" style="90" customWidth="1"/>
    <col min="4" max="4" width="23.140625" style="90" customWidth="1"/>
    <col min="5" max="5" width="9" style="90" customWidth="1"/>
    <col min="6" max="6" width="8.28515625" style="95" customWidth="1"/>
    <col min="7" max="7" width="13.140625" style="95" bestFit="1" customWidth="1"/>
    <col min="8" max="8" width="13.85546875" style="95" customWidth="1"/>
    <col min="9" max="9" width="13.85546875" style="90" bestFit="1" customWidth="1"/>
    <col min="10" max="16384" width="9.140625" style="90"/>
  </cols>
  <sheetData>
    <row r="1" spans="1:9" s="103" customFormat="1" ht="57" customHeight="1">
      <c r="A1" s="540" t="s">
        <v>490</v>
      </c>
      <c r="B1" s="540"/>
      <c r="C1" s="540"/>
      <c r="D1" s="540"/>
      <c r="E1" s="540"/>
      <c r="F1" s="540"/>
      <c r="G1" s="540"/>
      <c r="H1" s="540"/>
      <c r="I1" s="541"/>
    </row>
    <row r="2" spans="1:9" s="103" customFormat="1" ht="18.75" customHeight="1">
      <c r="A2" s="542"/>
      <c r="B2" s="542"/>
      <c r="C2" s="542"/>
      <c r="D2" s="542"/>
      <c r="E2" s="542"/>
      <c r="F2" s="542"/>
      <c r="G2" s="542"/>
      <c r="H2" s="542"/>
    </row>
    <row r="3" spans="1:9" ht="15.75" customHeight="1">
      <c r="A3" s="546" t="s">
        <v>176</v>
      </c>
      <c r="B3" s="546" t="s">
        <v>455</v>
      </c>
      <c r="C3" s="546" t="s">
        <v>177</v>
      </c>
      <c r="D3" s="546" t="s">
        <v>457</v>
      </c>
      <c r="E3" s="546" t="s">
        <v>470</v>
      </c>
      <c r="F3" s="554" t="s">
        <v>178</v>
      </c>
      <c r="G3" s="554" t="s">
        <v>182</v>
      </c>
      <c r="H3" s="537" t="s">
        <v>183</v>
      </c>
      <c r="I3" s="537" t="s">
        <v>489</v>
      </c>
    </row>
    <row r="4" spans="1:9" ht="15.75" customHeight="1">
      <c r="A4" s="547"/>
      <c r="B4" s="547"/>
      <c r="C4" s="547"/>
      <c r="D4" s="547"/>
      <c r="E4" s="547"/>
      <c r="F4" s="555"/>
      <c r="G4" s="555"/>
      <c r="H4" s="538"/>
      <c r="I4" s="538"/>
    </row>
    <row r="5" spans="1:9" s="106" customFormat="1" ht="40.5" customHeight="1">
      <c r="A5" s="548"/>
      <c r="B5" s="548"/>
      <c r="C5" s="548"/>
      <c r="D5" s="548"/>
      <c r="E5" s="548"/>
      <c r="F5" s="556"/>
      <c r="G5" s="556"/>
      <c r="H5" s="539"/>
      <c r="I5" s="539"/>
    </row>
    <row r="6" spans="1:9" s="108" customFormat="1">
      <c r="A6" s="98">
        <v>1</v>
      </c>
      <c r="B6" s="98"/>
      <c r="C6" s="98">
        <v>2</v>
      </c>
      <c r="D6" s="98"/>
      <c r="E6" s="98"/>
      <c r="F6" s="98">
        <v>3</v>
      </c>
      <c r="G6" s="98">
        <v>4</v>
      </c>
      <c r="H6" s="434">
        <v>5</v>
      </c>
      <c r="I6" s="436"/>
    </row>
    <row r="7" spans="1:9" ht="67.5" customHeight="1">
      <c r="A7" s="98">
        <v>1</v>
      </c>
      <c r="B7" s="98" t="s">
        <v>456</v>
      </c>
      <c r="C7" s="335" t="s">
        <v>478</v>
      </c>
      <c r="D7" s="431" t="s">
        <v>458</v>
      </c>
      <c r="E7" s="335" t="s">
        <v>363</v>
      </c>
      <c r="F7" s="338">
        <v>7</v>
      </c>
      <c r="G7" s="337">
        <v>5671.6</v>
      </c>
      <c r="H7" s="435">
        <f t="shared" ref="H7:H17" si="0">F7*G7/1000</f>
        <v>39.701200000000007</v>
      </c>
      <c r="I7" s="437">
        <f t="shared" ref="I7:I17" si="1">F7*G7</f>
        <v>39701.200000000004</v>
      </c>
    </row>
    <row r="8" spans="1:9" ht="99" customHeight="1">
      <c r="A8" s="98">
        <v>2</v>
      </c>
      <c r="B8" s="98" t="s">
        <v>459</v>
      </c>
      <c r="C8" s="429" t="s">
        <v>479</v>
      </c>
      <c r="D8" s="432" t="s">
        <v>488</v>
      </c>
      <c r="E8" s="429" t="s">
        <v>363</v>
      </c>
      <c r="F8" s="338">
        <v>8</v>
      </c>
      <c r="G8" s="337">
        <v>2036.7</v>
      </c>
      <c r="H8" s="435">
        <f t="shared" si="0"/>
        <v>16.293600000000001</v>
      </c>
      <c r="I8" s="437">
        <f t="shared" si="1"/>
        <v>16293.6</v>
      </c>
    </row>
    <row r="9" spans="1:9" ht="102.75" customHeight="1">
      <c r="A9" s="98">
        <v>3</v>
      </c>
      <c r="B9" s="98" t="s">
        <v>459</v>
      </c>
      <c r="C9" s="429" t="s">
        <v>479</v>
      </c>
      <c r="D9" s="432" t="s">
        <v>471</v>
      </c>
      <c r="E9" s="429" t="s">
        <v>363</v>
      </c>
      <c r="F9" s="338">
        <v>7</v>
      </c>
      <c r="G9" s="337">
        <v>4653.07</v>
      </c>
      <c r="H9" s="435">
        <f t="shared" si="0"/>
        <v>32.571489999999997</v>
      </c>
      <c r="I9" s="437">
        <f t="shared" si="1"/>
        <v>32571.489999999998</v>
      </c>
    </row>
    <row r="10" spans="1:9" ht="63" customHeight="1">
      <c r="A10" s="98">
        <v>4</v>
      </c>
      <c r="B10" s="98" t="s">
        <v>461</v>
      </c>
      <c r="C10" s="429" t="s">
        <v>480</v>
      </c>
      <c r="D10" s="432" t="s">
        <v>460</v>
      </c>
      <c r="E10" s="429" t="s">
        <v>363</v>
      </c>
      <c r="F10" s="338">
        <v>7</v>
      </c>
      <c r="G10" s="337">
        <v>4413.75</v>
      </c>
      <c r="H10" s="435">
        <f t="shared" si="0"/>
        <v>30.896249999999998</v>
      </c>
      <c r="I10" s="437">
        <f t="shared" si="1"/>
        <v>30896.25</v>
      </c>
    </row>
    <row r="11" spans="1:9" ht="58.5" customHeight="1">
      <c r="A11" s="98">
        <v>5</v>
      </c>
      <c r="B11" s="98" t="s">
        <v>462</v>
      </c>
      <c r="C11" s="667" t="s">
        <v>481</v>
      </c>
      <c r="D11" s="668" t="s">
        <v>472</v>
      </c>
      <c r="E11" s="667" t="s">
        <v>363</v>
      </c>
      <c r="F11" s="669">
        <v>36</v>
      </c>
      <c r="G11" s="670">
        <v>259.11</v>
      </c>
      <c r="H11" s="435">
        <f t="shared" si="0"/>
        <v>9.3279600000000009</v>
      </c>
      <c r="I11" s="437">
        <f t="shared" si="1"/>
        <v>9327.9600000000009</v>
      </c>
    </row>
    <row r="12" spans="1:9" ht="62.25" customHeight="1">
      <c r="A12" s="98">
        <v>6</v>
      </c>
      <c r="B12" s="98" t="s">
        <v>464</v>
      </c>
      <c r="C12" s="667" t="s">
        <v>482</v>
      </c>
      <c r="D12" s="668" t="s">
        <v>463</v>
      </c>
      <c r="E12" s="667" t="s">
        <v>363</v>
      </c>
      <c r="F12" s="669">
        <v>300</v>
      </c>
      <c r="G12" s="670">
        <v>1195</v>
      </c>
      <c r="H12" s="435">
        <f t="shared" si="0"/>
        <v>358.5</v>
      </c>
      <c r="I12" s="437">
        <f t="shared" si="1"/>
        <v>358500</v>
      </c>
    </row>
    <row r="13" spans="1:9" ht="78.75" customHeight="1">
      <c r="A13" s="98">
        <v>7</v>
      </c>
      <c r="B13" s="98" t="s">
        <v>465</v>
      </c>
      <c r="C13" s="667" t="s">
        <v>483</v>
      </c>
      <c r="D13" s="668" t="s">
        <v>473</v>
      </c>
      <c r="E13" s="667" t="s">
        <v>474</v>
      </c>
      <c r="F13" s="669">
        <v>30</v>
      </c>
      <c r="G13" s="670">
        <v>165.82</v>
      </c>
      <c r="H13" s="435">
        <f t="shared" si="0"/>
        <v>4.9745999999999997</v>
      </c>
      <c r="I13" s="437">
        <f t="shared" si="1"/>
        <v>4974.5999999999995</v>
      </c>
    </row>
    <row r="14" spans="1:9" ht="38.25" customHeight="1">
      <c r="A14" s="98">
        <v>8</v>
      </c>
      <c r="B14" s="98" t="s">
        <v>465</v>
      </c>
      <c r="C14" s="667" t="s">
        <v>484</v>
      </c>
      <c r="D14" s="668" t="s">
        <v>475</v>
      </c>
      <c r="E14" s="667" t="s">
        <v>363</v>
      </c>
      <c r="F14" s="669">
        <v>90</v>
      </c>
      <c r="G14" s="670">
        <v>77.680000000000007</v>
      </c>
      <c r="H14" s="435">
        <f t="shared" si="0"/>
        <v>6.991200000000001</v>
      </c>
      <c r="I14" s="437">
        <f t="shared" si="1"/>
        <v>6991.2000000000007</v>
      </c>
    </row>
    <row r="15" spans="1:9" ht="84" customHeight="1">
      <c r="A15" s="98">
        <v>9</v>
      </c>
      <c r="B15" s="98" t="s">
        <v>467</v>
      </c>
      <c r="C15" s="667" t="s">
        <v>485</v>
      </c>
      <c r="D15" s="668" t="s">
        <v>466</v>
      </c>
      <c r="E15" s="667" t="s">
        <v>363</v>
      </c>
      <c r="F15" s="669">
        <v>3000</v>
      </c>
      <c r="G15" s="670">
        <v>25.42</v>
      </c>
      <c r="H15" s="435">
        <f t="shared" si="0"/>
        <v>76.260000000000005</v>
      </c>
      <c r="I15" s="437">
        <f t="shared" si="1"/>
        <v>76260</v>
      </c>
    </row>
    <row r="16" spans="1:9" ht="77.25" customHeight="1">
      <c r="A16" s="98">
        <v>10</v>
      </c>
      <c r="B16" s="98" t="s">
        <v>468</v>
      </c>
      <c r="C16" s="667" t="s">
        <v>486</v>
      </c>
      <c r="D16" s="668" t="s">
        <v>476</v>
      </c>
      <c r="E16" s="667" t="s">
        <v>363</v>
      </c>
      <c r="F16" s="669">
        <v>3000</v>
      </c>
      <c r="G16" s="670">
        <v>22.73</v>
      </c>
      <c r="H16" s="435">
        <f t="shared" si="0"/>
        <v>68.19</v>
      </c>
      <c r="I16" s="437">
        <f t="shared" si="1"/>
        <v>68190</v>
      </c>
    </row>
    <row r="17" spans="1:21" ht="47.25" customHeight="1">
      <c r="A17" s="98">
        <v>11</v>
      </c>
      <c r="B17" s="98" t="s">
        <v>469</v>
      </c>
      <c r="C17" s="371" t="s">
        <v>487</v>
      </c>
      <c r="D17" s="433" t="s">
        <v>477</v>
      </c>
      <c r="E17" s="371" t="s">
        <v>363</v>
      </c>
      <c r="F17" s="336">
        <v>500</v>
      </c>
      <c r="G17" s="413">
        <v>511.95</v>
      </c>
      <c r="H17" s="435">
        <f t="shared" si="0"/>
        <v>255.97499999999999</v>
      </c>
      <c r="I17" s="437">
        <f t="shared" si="1"/>
        <v>255975</v>
      </c>
    </row>
    <row r="18" spans="1:21" s="96" customFormat="1" ht="18.75">
      <c r="A18" s="549" t="s">
        <v>179</v>
      </c>
      <c r="B18" s="550"/>
      <c r="C18" s="550"/>
      <c r="D18" s="550"/>
      <c r="E18" s="550"/>
      <c r="F18" s="550"/>
      <c r="G18" s="551"/>
      <c r="H18" s="104">
        <f>SUM(H7:H17)</f>
        <v>899.68130000000008</v>
      </c>
      <c r="I18" s="438">
        <f>SUM(I7:I17)</f>
        <v>899681.3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</row>
    <row r="19" spans="1:21" ht="42" customHeight="1">
      <c r="A19" s="102"/>
      <c r="B19" s="430"/>
      <c r="C19" s="99"/>
      <c r="D19" s="99"/>
      <c r="E19" s="99"/>
      <c r="F19" s="100"/>
      <c r="G19" s="105"/>
      <c r="H19" s="101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</row>
    <row r="20" spans="1:21" ht="18.75" customHeight="1">
      <c r="A20" s="552"/>
      <c r="B20" s="552"/>
      <c r="C20" s="552"/>
      <c r="D20" s="428"/>
      <c r="E20" s="428"/>
      <c r="F20" s="545"/>
      <c r="G20" s="545"/>
      <c r="H20" s="545"/>
    </row>
    <row r="21" spans="1:21" ht="18.75">
      <c r="A21" s="91"/>
      <c r="B21" s="91"/>
      <c r="C21" s="92"/>
      <c r="D21" s="428"/>
      <c r="E21" s="428"/>
      <c r="F21" s="339"/>
      <c r="G21" s="93"/>
      <c r="H21" s="93"/>
    </row>
    <row r="22" spans="1:21" ht="50.25" customHeight="1">
      <c r="A22" s="544"/>
      <c r="B22" s="544"/>
      <c r="C22" s="544"/>
      <c r="D22" s="427"/>
      <c r="E22" s="427"/>
      <c r="F22" s="553"/>
      <c r="G22" s="553"/>
      <c r="H22" s="553"/>
    </row>
    <row r="23" spans="1:21" ht="18.75">
      <c r="A23" s="94"/>
      <c r="B23" s="427"/>
      <c r="C23" s="94"/>
      <c r="D23" s="427"/>
      <c r="E23" s="427"/>
      <c r="F23" s="340"/>
      <c r="G23" s="543"/>
      <c r="H23" s="543"/>
    </row>
    <row r="24" spans="1:21" ht="18.75" customHeight="1">
      <c r="A24" s="544"/>
      <c r="B24" s="544"/>
      <c r="C24" s="544"/>
      <c r="D24" s="427"/>
      <c r="E24" s="427"/>
      <c r="F24" s="543"/>
      <c r="G24" s="543"/>
      <c r="H24" s="543"/>
    </row>
    <row r="25" spans="1:21" ht="18.75">
      <c r="C25" s="94"/>
      <c r="D25" s="427"/>
      <c r="E25" s="427"/>
      <c r="G25" s="93"/>
      <c r="H25" s="93"/>
    </row>
  </sheetData>
  <mergeCells count="19">
    <mergeCell ref="B3:B5"/>
    <mergeCell ref="D3:D5"/>
    <mergeCell ref="E3:E5"/>
    <mergeCell ref="I3:I5"/>
    <mergeCell ref="A1:I1"/>
    <mergeCell ref="A2:H2"/>
    <mergeCell ref="G23:H23"/>
    <mergeCell ref="A24:C24"/>
    <mergeCell ref="F20:H20"/>
    <mergeCell ref="F24:H24"/>
    <mergeCell ref="A3:A5"/>
    <mergeCell ref="C3:C5"/>
    <mergeCell ref="A18:G18"/>
    <mergeCell ref="A20:C20"/>
    <mergeCell ref="A22:C22"/>
    <mergeCell ref="F22:H22"/>
    <mergeCell ref="F3:F5"/>
    <mergeCell ref="G3:G5"/>
    <mergeCell ref="H3:H5"/>
  </mergeCells>
  <printOptions horizontalCentered="1"/>
  <pageMargins left="0.74" right="0.19685039370078741" top="0.39370078740157483" bottom="0.19685039370078741" header="0.19685039370078741" footer="0.19685039370078741"/>
  <pageSetup paperSize="9" scale="98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2:E97"/>
  <sheetViews>
    <sheetView topLeftCell="A4" zoomScaleSheetLayoutView="100" workbookViewId="0">
      <selection activeCell="C18" sqref="C18"/>
    </sheetView>
  </sheetViews>
  <sheetFormatPr defaultRowHeight="12.75"/>
  <cols>
    <col min="1" max="1" width="6.140625" style="150" customWidth="1"/>
    <col min="2" max="2" width="7.42578125" style="150" customWidth="1"/>
    <col min="3" max="3" width="50.42578125" style="149" customWidth="1"/>
    <col min="4" max="4" width="27.42578125" style="149" customWidth="1"/>
    <col min="5" max="16384" width="9.140625" style="148"/>
  </cols>
  <sheetData>
    <row r="2" spans="1:5" ht="18.75">
      <c r="A2" s="557" t="s">
        <v>181</v>
      </c>
      <c r="B2" s="557"/>
      <c r="C2" s="557"/>
      <c r="D2" s="557"/>
      <c r="E2" s="557"/>
    </row>
    <row r="3" spans="1:5" s="160" customFormat="1" ht="34.9" customHeight="1">
      <c r="A3" s="562" t="s">
        <v>224</v>
      </c>
      <c r="B3" s="563"/>
      <c r="C3" s="563"/>
      <c r="D3" s="563"/>
      <c r="E3" s="148"/>
    </row>
    <row r="4" spans="1:5" ht="21" customHeight="1">
      <c r="A4" s="561" t="s">
        <v>211</v>
      </c>
      <c r="B4" s="561"/>
      <c r="C4" s="561"/>
      <c r="D4" s="561"/>
      <c r="E4" s="160"/>
    </row>
    <row r="5" spans="1:5" ht="46.5" customHeight="1">
      <c r="A5" s="565" t="s">
        <v>433</v>
      </c>
      <c r="B5" s="565"/>
      <c r="C5" s="565"/>
      <c r="D5" s="565"/>
    </row>
    <row r="6" spans="1:5" s="103" customFormat="1" ht="16.5" customHeight="1">
      <c r="A6" s="560"/>
      <c r="B6" s="560"/>
      <c r="C6" s="560"/>
      <c r="D6" s="560"/>
      <c r="E6" s="333"/>
    </row>
    <row r="7" spans="1:5" ht="18.75">
      <c r="A7" s="561" t="s">
        <v>223</v>
      </c>
      <c r="B7" s="561"/>
      <c r="C7" s="561"/>
      <c r="D7" s="561"/>
    </row>
    <row r="8" spans="1:5" ht="15.75" customHeight="1"/>
    <row r="9" spans="1:5" ht="14.25">
      <c r="A9" s="564" t="s">
        <v>222</v>
      </c>
      <c r="B9" s="564" t="s">
        <v>221</v>
      </c>
      <c r="C9" s="564" t="s">
        <v>220</v>
      </c>
      <c r="D9" s="374" t="s">
        <v>194</v>
      </c>
    </row>
    <row r="10" spans="1:5" ht="12.75" customHeight="1">
      <c r="A10" s="564"/>
      <c r="B10" s="564"/>
      <c r="C10" s="564"/>
      <c r="D10" s="564" t="s">
        <v>219</v>
      </c>
    </row>
    <row r="11" spans="1:5" ht="11.25" customHeight="1">
      <c r="A11" s="564"/>
      <c r="B11" s="564"/>
      <c r="C11" s="564"/>
      <c r="D11" s="564"/>
    </row>
    <row r="12" spans="1:5" ht="28.9" customHeight="1">
      <c r="A12" s="564"/>
      <c r="B12" s="564"/>
      <c r="C12" s="564"/>
      <c r="D12" s="564"/>
    </row>
    <row r="13" spans="1:5" s="159" customFormat="1" ht="15.75" customHeight="1">
      <c r="A13" s="564"/>
      <c r="B13" s="564"/>
      <c r="C13" s="564"/>
      <c r="D13" s="564"/>
      <c r="E13" s="148"/>
    </row>
    <row r="14" spans="1:5">
      <c r="A14" s="296">
        <v>1</v>
      </c>
      <c r="B14" s="296">
        <v>2</v>
      </c>
      <c r="C14" s="296">
        <v>3</v>
      </c>
      <c r="D14" s="296">
        <v>4</v>
      </c>
      <c r="E14" s="159"/>
    </row>
    <row r="15" spans="1:5" ht="47.25">
      <c r="A15" s="133">
        <v>6</v>
      </c>
      <c r="B15" s="123">
        <v>2270</v>
      </c>
      <c r="C15" s="375" t="s">
        <v>235</v>
      </c>
      <c r="D15" s="125">
        <f>D16+D21</f>
        <v>3.9526500000000002</v>
      </c>
      <c r="E15" s="158"/>
    </row>
    <row r="16" spans="1:5" ht="15.75">
      <c r="A16" s="376" t="s">
        <v>225</v>
      </c>
      <c r="B16" s="374">
        <v>2273</v>
      </c>
      <c r="C16" s="124" t="s">
        <v>217</v>
      </c>
      <c r="D16" s="125">
        <f>D20</f>
        <v>2.32572</v>
      </c>
      <c r="E16" s="158"/>
    </row>
    <row r="17" spans="1:5" ht="31.5">
      <c r="A17" s="376" t="s">
        <v>226</v>
      </c>
      <c r="B17" s="377"/>
      <c r="C17" s="400" t="s">
        <v>232</v>
      </c>
      <c r="D17" s="120">
        <v>1</v>
      </c>
      <c r="E17" s="158"/>
    </row>
    <row r="18" spans="1:5" ht="31.5">
      <c r="A18" s="376" t="s">
        <v>227</v>
      </c>
      <c r="B18" s="377"/>
      <c r="C18" s="400" t="s">
        <v>233</v>
      </c>
      <c r="D18" s="120">
        <v>1</v>
      </c>
      <c r="E18" s="158"/>
    </row>
    <row r="19" spans="1:5" ht="15.75">
      <c r="A19" s="376" t="s">
        <v>228</v>
      </c>
      <c r="B19" s="377"/>
      <c r="C19" s="118" t="s">
        <v>214</v>
      </c>
      <c r="D19" s="120">
        <v>2.32572</v>
      </c>
      <c r="E19" s="158"/>
    </row>
    <row r="20" spans="1:5" ht="31.5">
      <c r="A20" s="378" t="s">
        <v>229</v>
      </c>
      <c r="B20" s="377"/>
      <c r="C20" s="124" t="s">
        <v>234</v>
      </c>
      <c r="D20" s="125">
        <f>D19*D17</f>
        <v>2.32572</v>
      </c>
      <c r="E20" s="158"/>
    </row>
    <row r="21" spans="1:5" ht="15.75">
      <c r="A21" s="376" t="s">
        <v>218</v>
      </c>
      <c r="B21" s="374">
        <v>2274</v>
      </c>
      <c r="C21" s="124" t="s">
        <v>231</v>
      </c>
      <c r="D21" s="125">
        <f>D25/1000-0.00003</f>
        <v>1.62693</v>
      </c>
      <c r="E21" s="158"/>
    </row>
    <row r="22" spans="1:5" ht="31.5">
      <c r="A22" s="376" t="s">
        <v>216</v>
      </c>
      <c r="B22" s="377"/>
      <c r="C22" s="400" t="s">
        <v>236</v>
      </c>
      <c r="D22" s="379">
        <v>0.20337</v>
      </c>
      <c r="E22" s="158"/>
    </row>
    <row r="23" spans="1:5" ht="31.5">
      <c r="A23" s="376" t="s">
        <v>215</v>
      </c>
      <c r="B23" s="377"/>
      <c r="C23" s="400" t="s">
        <v>238</v>
      </c>
      <c r="D23" s="379">
        <v>0.20337</v>
      </c>
      <c r="E23" s="158"/>
    </row>
    <row r="24" spans="1:5" ht="15.75">
      <c r="A24" s="376" t="s">
        <v>213</v>
      </c>
      <c r="B24" s="377"/>
      <c r="C24" s="118" t="s">
        <v>237</v>
      </c>
      <c r="D24" s="120">
        <v>8000</v>
      </c>
      <c r="E24" s="158"/>
    </row>
    <row r="25" spans="1:5" ht="38.450000000000003" customHeight="1">
      <c r="A25" s="376" t="s">
        <v>230</v>
      </c>
      <c r="B25" s="377"/>
      <c r="C25" s="124" t="s">
        <v>444</v>
      </c>
      <c r="D25" s="125">
        <f>D22*D24</f>
        <v>1626.96</v>
      </c>
      <c r="E25" s="158"/>
    </row>
    <row r="26" spans="1:5" s="157" customFormat="1" ht="33" customHeight="1">
      <c r="A26" s="150"/>
      <c r="B26" s="150"/>
      <c r="C26" s="149"/>
      <c r="D26" s="149"/>
      <c r="E26" s="148"/>
    </row>
    <row r="27" spans="1:5" s="153" customFormat="1" ht="18.75">
      <c r="A27" s="154" t="s">
        <v>207</v>
      </c>
      <c r="B27" s="154"/>
      <c r="C27" s="154"/>
      <c r="D27" s="154" t="s">
        <v>208</v>
      </c>
      <c r="E27" s="157"/>
    </row>
    <row r="28" spans="1:5" s="153" customFormat="1" ht="42.75" customHeight="1">
      <c r="A28" s="156"/>
      <c r="B28" s="155"/>
      <c r="C28" s="559"/>
      <c r="D28" s="559"/>
    </row>
    <row r="29" spans="1:5" s="151" customFormat="1" ht="42" customHeight="1">
      <c r="A29" s="558" t="s">
        <v>212</v>
      </c>
      <c r="B29" s="558"/>
      <c r="C29" s="558"/>
      <c r="D29" s="154" t="s">
        <v>209</v>
      </c>
      <c r="E29" s="153"/>
    </row>
    <row r="30" spans="1:5" ht="15" customHeight="1">
      <c r="A30" s="137"/>
      <c r="B30" s="137"/>
      <c r="C30" s="152"/>
      <c r="D30" s="152"/>
      <c r="E30" s="151"/>
    </row>
    <row r="31" spans="1:5" ht="15" customHeight="1">
      <c r="A31" s="134"/>
      <c r="B31" s="134"/>
      <c r="C31" s="109"/>
      <c r="D31" s="109"/>
    </row>
    <row r="32" spans="1:5" ht="15" customHeight="1">
      <c r="A32" s="134"/>
      <c r="B32" s="134"/>
      <c r="C32" s="109"/>
      <c r="D32" s="109"/>
    </row>
    <row r="33" spans="1:5" ht="15" customHeight="1">
      <c r="A33" s="134"/>
      <c r="B33" s="134"/>
      <c r="C33" s="109"/>
      <c r="D33" s="109"/>
    </row>
    <row r="34" spans="1:5" ht="15" customHeight="1">
      <c r="A34" s="134"/>
      <c r="B34" s="134"/>
      <c r="C34" s="109"/>
      <c r="D34" s="109"/>
    </row>
    <row r="35" spans="1:5" s="149" customFormat="1" ht="15" customHeight="1">
      <c r="A35" s="134"/>
      <c r="B35" s="134"/>
      <c r="C35" s="109"/>
      <c r="D35" s="109"/>
      <c r="E35" s="148"/>
    </row>
    <row r="36" spans="1:5" s="149" customFormat="1" ht="15" customHeight="1">
      <c r="A36" s="134"/>
      <c r="B36" s="134"/>
      <c r="C36" s="109"/>
      <c r="D36" s="109"/>
    </row>
    <row r="37" spans="1:5" s="149" customFormat="1" ht="15" customHeight="1">
      <c r="A37" s="134"/>
      <c r="B37" s="134"/>
      <c r="C37" s="109"/>
      <c r="D37" s="109"/>
    </row>
    <row r="38" spans="1:5" s="149" customFormat="1" ht="15" customHeight="1">
      <c r="A38" s="134"/>
      <c r="B38" s="134"/>
      <c r="C38" s="109"/>
      <c r="D38" s="109"/>
    </row>
    <row r="39" spans="1:5" s="149" customFormat="1" ht="15" customHeight="1">
      <c r="A39" s="150"/>
      <c r="B39" s="150"/>
    </row>
    <row r="40" spans="1:5" s="149" customFormat="1" ht="15" customHeight="1">
      <c r="A40" s="150"/>
      <c r="B40" s="150"/>
    </row>
    <row r="41" spans="1:5" s="149" customFormat="1" ht="27" customHeight="1">
      <c r="A41" s="150"/>
      <c r="B41" s="150"/>
    </row>
    <row r="42" spans="1:5" s="149" customFormat="1" ht="15" customHeight="1">
      <c r="A42" s="150"/>
      <c r="B42" s="150"/>
    </row>
    <row r="43" spans="1:5" s="149" customFormat="1" ht="15" customHeight="1">
      <c r="A43" s="150"/>
      <c r="B43" s="150"/>
    </row>
    <row r="44" spans="1:5" s="149" customFormat="1" ht="15" customHeight="1">
      <c r="A44" s="150"/>
      <c r="B44" s="150"/>
    </row>
    <row r="45" spans="1:5" s="149" customFormat="1" ht="15" customHeight="1">
      <c r="A45" s="150"/>
      <c r="B45" s="150"/>
    </row>
    <row r="46" spans="1:5" s="149" customFormat="1" ht="15" customHeight="1">
      <c r="A46" s="150"/>
      <c r="B46" s="150"/>
    </row>
    <row r="47" spans="1:5" s="149" customFormat="1" ht="15" customHeight="1">
      <c r="A47" s="150"/>
      <c r="B47" s="150"/>
    </row>
    <row r="48" spans="1:5" s="149" customFormat="1" ht="15" customHeight="1">
      <c r="A48" s="150"/>
      <c r="B48" s="150"/>
    </row>
    <row r="49" spans="1:2" s="149" customFormat="1" ht="15" customHeight="1">
      <c r="A49" s="150"/>
      <c r="B49" s="150"/>
    </row>
    <row r="50" spans="1:2" s="149" customFormat="1" ht="15" customHeight="1">
      <c r="A50" s="150"/>
      <c r="B50" s="150"/>
    </row>
    <row r="51" spans="1:2" s="149" customFormat="1" ht="15" customHeight="1">
      <c r="A51" s="150"/>
      <c r="B51" s="150"/>
    </row>
    <row r="52" spans="1:2" s="149" customFormat="1" ht="15" customHeight="1">
      <c r="A52" s="150"/>
      <c r="B52" s="150"/>
    </row>
    <row r="53" spans="1:2" s="149" customFormat="1" ht="15" customHeight="1">
      <c r="A53" s="150"/>
      <c r="B53" s="150"/>
    </row>
    <row r="54" spans="1:2" s="149" customFormat="1" ht="15" customHeight="1">
      <c r="A54" s="150"/>
      <c r="B54" s="150"/>
    </row>
    <row r="55" spans="1:2" s="149" customFormat="1" ht="25.5" customHeight="1">
      <c r="A55" s="150"/>
      <c r="B55" s="150"/>
    </row>
    <row r="56" spans="1:2" s="149" customFormat="1" ht="15" customHeight="1">
      <c r="A56" s="150"/>
      <c r="B56" s="150"/>
    </row>
    <row r="57" spans="1:2" s="149" customFormat="1" ht="15" customHeight="1">
      <c r="A57" s="150"/>
      <c r="B57" s="150"/>
    </row>
    <row r="58" spans="1:2" s="149" customFormat="1" ht="15" customHeight="1">
      <c r="A58" s="150"/>
      <c r="B58" s="150"/>
    </row>
    <row r="59" spans="1:2" s="149" customFormat="1" ht="15" customHeight="1">
      <c r="A59" s="150"/>
      <c r="B59" s="150"/>
    </row>
    <row r="60" spans="1:2" s="149" customFormat="1" ht="15" customHeight="1">
      <c r="A60" s="150"/>
      <c r="B60" s="150"/>
    </row>
    <row r="61" spans="1:2" s="149" customFormat="1" ht="15" customHeight="1">
      <c r="A61" s="150"/>
      <c r="B61" s="150"/>
    </row>
    <row r="62" spans="1:2" s="149" customFormat="1" ht="15" customHeight="1">
      <c r="A62" s="150"/>
      <c r="B62" s="150"/>
    </row>
    <row r="63" spans="1:2" s="149" customFormat="1" ht="15" customHeight="1">
      <c r="A63" s="150"/>
      <c r="B63" s="150"/>
    </row>
    <row r="64" spans="1:2" s="149" customFormat="1" ht="15" customHeight="1">
      <c r="A64" s="150"/>
      <c r="B64" s="150"/>
    </row>
    <row r="65" spans="1:2" s="149" customFormat="1" ht="15" customHeight="1">
      <c r="A65" s="150"/>
      <c r="B65" s="150"/>
    </row>
    <row r="66" spans="1:2" s="149" customFormat="1" ht="15" customHeight="1">
      <c r="A66" s="150"/>
      <c r="B66" s="150"/>
    </row>
    <row r="67" spans="1:2" s="149" customFormat="1" ht="15" customHeight="1">
      <c r="A67" s="150"/>
      <c r="B67" s="150"/>
    </row>
    <row r="68" spans="1:2" s="149" customFormat="1" ht="15" customHeight="1">
      <c r="A68" s="150"/>
      <c r="B68" s="150"/>
    </row>
    <row r="69" spans="1:2" s="149" customFormat="1" ht="15" customHeight="1">
      <c r="A69" s="150"/>
      <c r="B69" s="150"/>
    </row>
    <row r="70" spans="1:2" s="149" customFormat="1" ht="15" customHeight="1">
      <c r="A70" s="150"/>
      <c r="B70" s="150"/>
    </row>
    <row r="71" spans="1:2" s="149" customFormat="1" ht="15" customHeight="1">
      <c r="A71" s="150"/>
      <c r="B71" s="150"/>
    </row>
    <row r="72" spans="1:2" s="149" customFormat="1" ht="15" customHeight="1">
      <c r="A72" s="150"/>
      <c r="B72" s="150"/>
    </row>
    <row r="73" spans="1:2" s="149" customFormat="1" ht="15" customHeight="1">
      <c r="A73" s="150"/>
      <c r="B73" s="150"/>
    </row>
    <row r="74" spans="1:2" s="149" customFormat="1" ht="15" customHeight="1">
      <c r="A74" s="150"/>
      <c r="B74" s="150"/>
    </row>
    <row r="75" spans="1:2" s="149" customFormat="1" ht="15" customHeight="1">
      <c r="A75" s="150"/>
      <c r="B75" s="150"/>
    </row>
    <row r="76" spans="1:2" s="149" customFormat="1" ht="15" customHeight="1">
      <c r="A76" s="150"/>
      <c r="B76" s="150"/>
    </row>
    <row r="77" spans="1:2" s="149" customFormat="1" ht="15" customHeight="1">
      <c r="A77" s="150"/>
      <c r="B77" s="150"/>
    </row>
    <row r="78" spans="1:2" s="149" customFormat="1" ht="15" customHeight="1">
      <c r="A78" s="150"/>
      <c r="B78" s="150"/>
    </row>
    <row r="79" spans="1:2" s="149" customFormat="1" ht="15" customHeight="1">
      <c r="A79" s="150"/>
      <c r="B79" s="150"/>
    </row>
    <row r="80" spans="1:2" s="149" customFormat="1" ht="15" customHeight="1">
      <c r="A80" s="150"/>
      <c r="B80" s="150"/>
    </row>
    <row r="81" spans="1:2" s="149" customFormat="1" ht="15" customHeight="1">
      <c r="A81" s="150"/>
      <c r="B81" s="150"/>
    </row>
    <row r="82" spans="1:2" s="149" customFormat="1" ht="15" customHeight="1">
      <c r="A82" s="150"/>
      <c r="B82" s="150"/>
    </row>
    <row r="83" spans="1:2" s="149" customFormat="1" ht="15" customHeight="1">
      <c r="A83" s="150"/>
      <c r="B83" s="150"/>
    </row>
    <row r="84" spans="1:2" s="149" customFormat="1" ht="15" customHeight="1">
      <c r="A84" s="150"/>
      <c r="B84" s="150"/>
    </row>
    <row r="85" spans="1:2" s="149" customFormat="1" ht="15" customHeight="1">
      <c r="A85" s="150"/>
      <c r="B85" s="150"/>
    </row>
    <row r="86" spans="1:2" s="149" customFormat="1" ht="15" customHeight="1">
      <c r="A86" s="150"/>
      <c r="B86" s="150"/>
    </row>
    <row r="87" spans="1:2" s="149" customFormat="1" ht="15" customHeight="1">
      <c r="A87" s="150"/>
      <c r="B87" s="150"/>
    </row>
    <row r="88" spans="1:2" s="149" customFormat="1" ht="15" customHeight="1">
      <c r="A88" s="150"/>
      <c r="B88" s="150"/>
    </row>
    <row r="89" spans="1:2" s="149" customFormat="1" ht="15" customHeight="1">
      <c r="A89" s="150"/>
      <c r="B89" s="150"/>
    </row>
    <row r="90" spans="1:2" s="149" customFormat="1" ht="15" customHeight="1">
      <c r="A90" s="150"/>
      <c r="B90" s="150"/>
    </row>
    <row r="91" spans="1:2" s="149" customFormat="1" ht="15" customHeight="1">
      <c r="A91" s="150"/>
      <c r="B91" s="150"/>
    </row>
    <row r="92" spans="1:2" s="149" customFormat="1" ht="15" customHeight="1">
      <c r="A92" s="150"/>
      <c r="B92" s="150"/>
    </row>
    <row r="93" spans="1:2" s="149" customFormat="1" ht="15" customHeight="1">
      <c r="A93" s="150"/>
      <c r="B93" s="150"/>
    </row>
    <row r="94" spans="1:2" s="149" customFormat="1" ht="15" customHeight="1">
      <c r="A94" s="150"/>
      <c r="B94" s="150"/>
    </row>
    <row r="95" spans="1:2" s="149" customFormat="1" ht="15" customHeight="1">
      <c r="A95" s="150"/>
      <c r="B95" s="150"/>
    </row>
    <row r="96" spans="1:2" s="149" customFormat="1" ht="12.95" customHeight="1">
      <c r="A96" s="150"/>
      <c r="B96" s="150"/>
    </row>
    <row r="97" spans="5:5">
      <c r="E97" s="149"/>
    </row>
  </sheetData>
  <mergeCells count="12">
    <mergeCell ref="A2:E2"/>
    <mergeCell ref="A29:C29"/>
    <mergeCell ref="C28:D28"/>
    <mergeCell ref="A6:D6"/>
    <mergeCell ref="A7:D7"/>
    <mergeCell ref="A3:D3"/>
    <mergeCell ref="A9:A13"/>
    <mergeCell ref="B9:B13"/>
    <mergeCell ref="C9:C13"/>
    <mergeCell ref="D10:D13"/>
    <mergeCell ref="A4:D4"/>
    <mergeCell ref="A5:D5"/>
  </mergeCells>
  <printOptions horizontalCentered="1"/>
  <pageMargins left="0.59055118110236227" right="0.19685039370078741" top="0.19685039370078741" bottom="0.1968503937007874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E48"/>
  <sheetViews>
    <sheetView topLeftCell="A17" workbookViewId="0">
      <selection activeCell="G44" sqref="G44"/>
    </sheetView>
  </sheetViews>
  <sheetFormatPr defaultRowHeight="15"/>
  <cols>
    <col min="1" max="1" width="4.85546875" style="318" customWidth="1"/>
    <col min="2" max="2" width="48.5703125" style="401" customWidth="1"/>
    <col min="3" max="3" width="9.140625" style="318" customWidth="1"/>
    <col min="4" max="4" width="11.7109375" style="318" customWidth="1"/>
    <col min="5" max="5" width="13.140625" style="334" customWidth="1"/>
    <col min="6" max="16384" width="9.140625" style="414"/>
  </cols>
  <sheetData>
    <row r="1" spans="1:5" ht="18.75">
      <c r="A1" s="573" t="s">
        <v>181</v>
      </c>
      <c r="B1" s="573"/>
      <c r="C1" s="573"/>
      <c r="D1" s="573"/>
      <c r="E1" s="573"/>
    </row>
    <row r="2" spans="1:5">
      <c r="A2" s="572" t="s">
        <v>175</v>
      </c>
      <c r="B2" s="572"/>
      <c r="C2" s="572"/>
      <c r="D2" s="572"/>
      <c r="E2" s="572"/>
    </row>
    <row r="3" spans="1:5" s="160" customFormat="1" ht="18.75">
      <c r="A3" s="574" t="s">
        <v>211</v>
      </c>
      <c r="B3" s="574"/>
      <c r="C3" s="574"/>
      <c r="D3" s="574"/>
      <c r="E3" s="574"/>
    </row>
    <row r="4" spans="1:5" s="160" customFormat="1" ht="18.75">
      <c r="A4" s="425"/>
      <c r="B4" s="425"/>
      <c r="C4" s="425"/>
      <c r="D4" s="425"/>
      <c r="E4" s="425"/>
    </row>
    <row r="5" spans="1:5" s="148" customFormat="1" ht="55.5" customHeight="1">
      <c r="A5" s="577" t="s">
        <v>433</v>
      </c>
      <c r="B5" s="577"/>
      <c r="C5" s="577"/>
      <c r="D5" s="577"/>
      <c r="E5" s="577"/>
    </row>
    <row r="6" spans="1:5" s="148" customFormat="1" ht="8.25" customHeight="1">
      <c r="A6" s="424"/>
      <c r="B6" s="424"/>
      <c r="C6" s="424"/>
      <c r="D6" s="424"/>
      <c r="E6" s="424"/>
    </row>
    <row r="7" spans="1:5" ht="18.75">
      <c r="A7" s="576" t="s">
        <v>432</v>
      </c>
      <c r="B7" s="576"/>
      <c r="C7" s="576"/>
      <c r="D7" s="576"/>
      <c r="E7" s="576"/>
    </row>
    <row r="8" spans="1:5" ht="18.75">
      <c r="A8" s="575"/>
      <c r="B8" s="575"/>
      <c r="C8" s="575"/>
      <c r="D8" s="575"/>
      <c r="E8" s="575"/>
    </row>
    <row r="9" spans="1:5">
      <c r="A9" s="546" t="s">
        <v>176</v>
      </c>
      <c r="B9" s="569" t="s">
        <v>177</v>
      </c>
      <c r="C9" s="554" t="s">
        <v>178</v>
      </c>
      <c r="D9" s="554" t="s">
        <v>182</v>
      </c>
      <c r="E9" s="554" t="s">
        <v>183</v>
      </c>
    </row>
    <row r="10" spans="1:5">
      <c r="A10" s="547"/>
      <c r="B10" s="570"/>
      <c r="C10" s="555"/>
      <c r="D10" s="555"/>
      <c r="E10" s="555"/>
    </row>
    <row r="11" spans="1:5" ht="31.5" customHeight="1">
      <c r="A11" s="548"/>
      <c r="B11" s="571"/>
      <c r="C11" s="556"/>
      <c r="D11" s="556"/>
      <c r="E11" s="556"/>
    </row>
    <row r="12" spans="1:5" ht="15.75">
      <c r="A12" s="98">
        <v>1</v>
      </c>
      <c r="B12" s="98">
        <v>2</v>
      </c>
      <c r="C12" s="98">
        <v>3</v>
      </c>
      <c r="D12" s="98">
        <v>4</v>
      </c>
      <c r="E12" s="98">
        <v>5</v>
      </c>
    </row>
    <row r="13" spans="1:5" ht="39" customHeight="1">
      <c r="A13" s="341">
        <v>1</v>
      </c>
      <c r="B13" s="342" t="s">
        <v>385</v>
      </c>
      <c r="C13" s="341">
        <v>1500</v>
      </c>
      <c r="D13" s="345">
        <v>28</v>
      </c>
      <c r="E13" s="345">
        <f>C13*D13/1000</f>
        <v>42</v>
      </c>
    </row>
    <row r="14" spans="1:5" ht="18.600000000000001" customHeight="1">
      <c r="A14" s="341">
        <v>2</v>
      </c>
      <c r="B14" s="342" t="s">
        <v>399</v>
      </c>
      <c r="C14" s="341">
        <v>10</v>
      </c>
      <c r="D14" s="345">
        <v>245</v>
      </c>
      <c r="E14" s="345">
        <f t="shared" ref="E14:E40" si="0">C14*D14/1000</f>
        <v>2.4500000000000002</v>
      </c>
    </row>
    <row r="15" spans="1:5" ht="33" customHeight="1">
      <c r="A15" s="341">
        <v>3</v>
      </c>
      <c r="B15" s="342" t="s">
        <v>400</v>
      </c>
      <c r="C15" s="341">
        <v>10</v>
      </c>
      <c r="D15" s="345">
        <v>252</v>
      </c>
      <c r="E15" s="345">
        <f t="shared" si="0"/>
        <v>2.52</v>
      </c>
    </row>
    <row r="16" spans="1:5" ht="18.600000000000001" customHeight="1">
      <c r="A16" s="341">
        <v>4</v>
      </c>
      <c r="B16" s="342" t="s">
        <v>401</v>
      </c>
      <c r="C16" s="341">
        <v>40</v>
      </c>
      <c r="D16" s="345">
        <v>18.059999999999999</v>
      </c>
      <c r="E16" s="345">
        <f t="shared" si="0"/>
        <v>0.72239999999999993</v>
      </c>
    </row>
    <row r="17" spans="1:5" ht="18.600000000000001" customHeight="1">
      <c r="A17" s="341">
        <v>5</v>
      </c>
      <c r="B17" s="342" t="s">
        <v>402</v>
      </c>
      <c r="C17" s="341">
        <v>20</v>
      </c>
      <c r="D17" s="345">
        <v>166</v>
      </c>
      <c r="E17" s="345">
        <f t="shared" si="0"/>
        <v>3.32</v>
      </c>
    </row>
    <row r="18" spans="1:5" ht="18.600000000000001" customHeight="1">
      <c r="A18" s="341">
        <v>6</v>
      </c>
      <c r="B18" s="342" t="s">
        <v>403</v>
      </c>
      <c r="C18" s="341">
        <v>20</v>
      </c>
      <c r="D18" s="345">
        <v>180</v>
      </c>
      <c r="E18" s="345">
        <f t="shared" si="0"/>
        <v>3.6</v>
      </c>
    </row>
    <row r="19" spans="1:5" ht="18.600000000000001" customHeight="1">
      <c r="A19" s="341">
        <v>7</v>
      </c>
      <c r="B19" s="342" t="s">
        <v>404</v>
      </c>
      <c r="C19" s="341">
        <v>10</v>
      </c>
      <c r="D19" s="345">
        <v>116</v>
      </c>
      <c r="E19" s="345">
        <f t="shared" si="0"/>
        <v>1.1599999999999999</v>
      </c>
    </row>
    <row r="20" spans="1:5" ht="18.600000000000001" customHeight="1">
      <c r="A20" s="341">
        <v>8</v>
      </c>
      <c r="B20" s="342" t="s">
        <v>405</v>
      </c>
      <c r="C20" s="341">
        <v>500</v>
      </c>
      <c r="D20" s="345">
        <v>5.8</v>
      </c>
      <c r="E20" s="345">
        <f t="shared" si="0"/>
        <v>2.9</v>
      </c>
    </row>
    <row r="21" spans="1:5" ht="18.600000000000001" customHeight="1">
      <c r="A21" s="341">
        <v>9</v>
      </c>
      <c r="B21" s="342" t="s">
        <v>406</v>
      </c>
      <c r="C21" s="341">
        <v>50</v>
      </c>
      <c r="D21" s="345">
        <v>38</v>
      </c>
      <c r="E21" s="345">
        <f t="shared" si="0"/>
        <v>1.9</v>
      </c>
    </row>
    <row r="22" spans="1:5" ht="18.600000000000001" customHeight="1">
      <c r="A22" s="341">
        <v>10</v>
      </c>
      <c r="B22" s="342" t="s">
        <v>407</v>
      </c>
      <c r="C22" s="341">
        <v>17</v>
      </c>
      <c r="D22" s="345">
        <v>299</v>
      </c>
      <c r="E22" s="345">
        <f t="shared" si="0"/>
        <v>5.0830000000000002</v>
      </c>
    </row>
    <row r="23" spans="1:5" ht="18.600000000000001" customHeight="1">
      <c r="A23" s="341">
        <v>11</v>
      </c>
      <c r="B23" s="342" t="s">
        <v>408</v>
      </c>
      <c r="C23" s="341">
        <v>3</v>
      </c>
      <c r="D23" s="345">
        <v>279</v>
      </c>
      <c r="E23" s="345">
        <f t="shared" si="0"/>
        <v>0.83699999999999997</v>
      </c>
    </row>
    <row r="24" spans="1:5" ht="18.600000000000001" customHeight="1">
      <c r="A24" s="341">
        <v>12</v>
      </c>
      <c r="B24" s="342" t="s">
        <v>409</v>
      </c>
      <c r="C24" s="341">
        <v>23</v>
      </c>
      <c r="D24" s="345">
        <v>198</v>
      </c>
      <c r="E24" s="345">
        <f t="shared" si="0"/>
        <v>4.5540000000000003</v>
      </c>
    </row>
    <row r="25" spans="1:5" ht="18.600000000000001" customHeight="1">
      <c r="A25" s="341">
        <v>13</v>
      </c>
      <c r="B25" s="342" t="s">
        <v>410</v>
      </c>
      <c r="C25" s="341">
        <v>3</v>
      </c>
      <c r="D25" s="345">
        <v>178</v>
      </c>
      <c r="E25" s="345">
        <f t="shared" si="0"/>
        <v>0.53400000000000003</v>
      </c>
    </row>
    <row r="26" spans="1:5" ht="18.600000000000001" customHeight="1">
      <c r="A26" s="341">
        <v>14</v>
      </c>
      <c r="B26" s="342" t="s">
        <v>411</v>
      </c>
      <c r="C26" s="341">
        <v>15</v>
      </c>
      <c r="D26" s="345">
        <v>390</v>
      </c>
      <c r="E26" s="345">
        <f t="shared" si="0"/>
        <v>5.85</v>
      </c>
    </row>
    <row r="27" spans="1:5" ht="18.600000000000001" customHeight="1">
      <c r="A27" s="341">
        <v>15</v>
      </c>
      <c r="B27" s="342" t="s">
        <v>412</v>
      </c>
      <c r="C27" s="341">
        <v>2</v>
      </c>
      <c r="D27" s="345">
        <v>125.9</v>
      </c>
      <c r="E27" s="345">
        <f t="shared" si="0"/>
        <v>0.25180000000000002</v>
      </c>
    </row>
    <row r="28" spans="1:5" ht="18.600000000000001" customHeight="1">
      <c r="A28" s="341">
        <v>16</v>
      </c>
      <c r="B28" s="342" t="s">
        <v>413</v>
      </c>
      <c r="C28" s="341">
        <v>3</v>
      </c>
      <c r="D28" s="345">
        <v>179</v>
      </c>
      <c r="E28" s="345">
        <f t="shared" si="0"/>
        <v>0.53700000000000003</v>
      </c>
    </row>
    <row r="29" spans="1:5" ht="18.600000000000001" customHeight="1">
      <c r="A29" s="341">
        <v>17</v>
      </c>
      <c r="B29" s="342" t="s">
        <v>414</v>
      </c>
      <c r="C29" s="341">
        <v>96</v>
      </c>
      <c r="D29" s="345">
        <v>225.42</v>
      </c>
      <c r="E29" s="345">
        <f t="shared" si="0"/>
        <v>21.640319999999999</v>
      </c>
    </row>
    <row r="30" spans="1:5" ht="18.600000000000001" customHeight="1">
      <c r="A30" s="341">
        <v>18</v>
      </c>
      <c r="B30" s="342" t="s">
        <v>415</v>
      </c>
      <c r="C30" s="341">
        <v>30</v>
      </c>
      <c r="D30" s="345">
        <v>165.8</v>
      </c>
      <c r="E30" s="345">
        <f t="shared" si="0"/>
        <v>4.9740000000000002</v>
      </c>
    </row>
    <row r="31" spans="1:5" ht="18.600000000000001" customHeight="1">
      <c r="A31" s="341">
        <v>19</v>
      </c>
      <c r="B31" s="342" t="s">
        <v>416</v>
      </c>
      <c r="C31" s="341">
        <v>48</v>
      </c>
      <c r="D31" s="345">
        <v>88.8</v>
      </c>
      <c r="E31" s="345">
        <f t="shared" si="0"/>
        <v>4.2623999999999995</v>
      </c>
    </row>
    <row r="32" spans="1:5" ht="18.600000000000001" customHeight="1">
      <c r="A32" s="341">
        <v>20</v>
      </c>
      <c r="B32" s="342" t="s">
        <v>417</v>
      </c>
      <c r="C32" s="341">
        <v>2</v>
      </c>
      <c r="D32" s="345">
        <v>202</v>
      </c>
      <c r="E32" s="345">
        <f t="shared" si="0"/>
        <v>0.40400000000000003</v>
      </c>
    </row>
    <row r="33" spans="1:5" ht="18.600000000000001" customHeight="1">
      <c r="A33" s="341">
        <v>21</v>
      </c>
      <c r="B33" s="342" t="s">
        <v>418</v>
      </c>
      <c r="C33" s="341">
        <v>2</v>
      </c>
      <c r="D33" s="345">
        <v>2850</v>
      </c>
      <c r="E33" s="345">
        <f t="shared" si="0"/>
        <v>5.7</v>
      </c>
    </row>
    <row r="34" spans="1:5" ht="18.600000000000001" customHeight="1">
      <c r="A34" s="341">
        <v>22</v>
      </c>
      <c r="B34" s="342" t="s">
        <v>419</v>
      </c>
      <c r="C34" s="341">
        <v>20</v>
      </c>
      <c r="D34" s="345">
        <v>35</v>
      </c>
      <c r="E34" s="345">
        <f t="shared" si="0"/>
        <v>0.7</v>
      </c>
    </row>
    <row r="35" spans="1:5" ht="18.600000000000001" customHeight="1">
      <c r="A35" s="341">
        <v>23</v>
      </c>
      <c r="B35" s="342" t="s">
        <v>421</v>
      </c>
      <c r="C35" s="341">
        <v>10</v>
      </c>
      <c r="D35" s="345">
        <v>214</v>
      </c>
      <c r="E35" s="345">
        <f t="shared" si="0"/>
        <v>2.14</v>
      </c>
    </row>
    <row r="36" spans="1:5" ht="18.600000000000001" customHeight="1">
      <c r="A36" s="341">
        <v>24</v>
      </c>
      <c r="B36" s="342" t="s">
        <v>422</v>
      </c>
      <c r="C36" s="341">
        <v>30</v>
      </c>
      <c r="D36" s="345">
        <v>77</v>
      </c>
      <c r="E36" s="345">
        <f t="shared" si="0"/>
        <v>2.31</v>
      </c>
    </row>
    <row r="37" spans="1:5" ht="18.600000000000001" customHeight="1">
      <c r="A37" s="341">
        <v>25</v>
      </c>
      <c r="B37" s="342" t="s">
        <v>423</v>
      </c>
      <c r="C37" s="341">
        <v>30</v>
      </c>
      <c r="D37" s="345">
        <v>77</v>
      </c>
      <c r="E37" s="345">
        <f t="shared" si="0"/>
        <v>2.31</v>
      </c>
    </row>
    <row r="38" spans="1:5" ht="18.600000000000001" customHeight="1">
      <c r="A38" s="341">
        <v>26</v>
      </c>
      <c r="B38" s="342" t="s">
        <v>424</v>
      </c>
      <c r="C38" s="341">
        <v>30</v>
      </c>
      <c r="D38" s="345">
        <v>77</v>
      </c>
      <c r="E38" s="345">
        <f t="shared" si="0"/>
        <v>2.31</v>
      </c>
    </row>
    <row r="39" spans="1:5" ht="18.600000000000001" customHeight="1">
      <c r="A39" s="341">
        <v>27</v>
      </c>
      <c r="B39" s="342" t="s">
        <v>425</v>
      </c>
      <c r="C39" s="341">
        <v>6</v>
      </c>
      <c r="D39" s="345">
        <v>89.9</v>
      </c>
      <c r="E39" s="345">
        <f t="shared" si="0"/>
        <v>0.5394000000000001</v>
      </c>
    </row>
    <row r="40" spans="1:5" ht="18.600000000000001" customHeight="1">
      <c r="A40" s="341">
        <v>28</v>
      </c>
      <c r="B40" s="344" t="s">
        <v>427</v>
      </c>
      <c r="C40" s="343">
        <v>2</v>
      </c>
      <c r="D40" s="380">
        <v>314</v>
      </c>
      <c r="E40" s="380">
        <f t="shared" si="0"/>
        <v>0.628</v>
      </c>
    </row>
    <row r="41" spans="1:5" ht="15.75">
      <c r="A41" s="566" t="s">
        <v>429</v>
      </c>
      <c r="B41" s="566"/>
      <c r="C41" s="566"/>
      <c r="D41" s="566"/>
      <c r="E41" s="398">
        <f>SUM(E13:E40)</f>
        <v>126.13732000000003</v>
      </c>
    </row>
    <row r="44" spans="1:5" ht="15.75">
      <c r="A44" s="102"/>
      <c r="B44" s="99"/>
      <c r="C44" s="100"/>
      <c r="D44" s="415"/>
      <c r="E44" s="101"/>
    </row>
    <row r="45" spans="1:5" ht="18.75">
      <c r="A45" s="552" t="s">
        <v>207</v>
      </c>
      <c r="B45" s="552"/>
      <c r="C45" s="567" t="s">
        <v>208</v>
      </c>
      <c r="D45" s="567"/>
      <c r="E45" s="567"/>
    </row>
    <row r="46" spans="1:5" ht="18.75">
      <c r="A46" s="419"/>
      <c r="B46" s="419"/>
      <c r="C46" s="420"/>
      <c r="D46" s="420"/>
      <c r="E46" s="420"/>
    </row>
    <row r="47" spans="1:5" ht="18.75">
      <c r="A47" s="91"/>
      <c r="B47" s="403"/>
      <c r="C47" s="403"/>
      <c r="D47" s="93"/>
      <c r="E47" s="93"/>
    </row>
    <row r="48" spans="1:5" ht="42" customHeight="1">
      <c r="A48" s="544" t="s">
        <v>339</v>
      </c>
      <c r="B48" s="544"/>
      <c r="C48" s="568" t="s">
        <v>209</v>
      </c>
      <c r="D48" s="568"/>
      <c r="E48" s="568"/>
    </row>
  </sheetData>
  <mergeCells count="16">
    <mergeCell ref="A2:E2"/>
    <mergeCell ref="A1:E1"/>
    <mergeCell ref="A3:E3"/>
    <mergeCell ref="A8:E8"/>
    <mergeCell ref="A7:E7"/>
    <mergeCell ref="A5:E5"/>
    <mergeCell ref="A9:A11"/>
    <mergeCell ref="B9:B11"/>
    <mergeCell ref="C9:C11"/>
    <mergeCell ref="D9:D11"/>
    <mergeCell ref="E9:E11"/>
    <mergeCell ref="A41:D41"/>
    <mergeCell ref="A45:B45"/>
    <mergeCell ref="C45:E45"/>
    <mergeCell ref="A48:B48"/>
    <mergeCell ref="C48:E4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E29"/>
  <sheetViews>
    <sheetView topLeftCell="A10" workbookViewId="0">
      <selection activeCell="B9" sqref="B9:B11"/>
    </sheetView>
  </sheetViews>
  <sheetFormatPr defaultRowHeight="15"/>
  <cols>
    <col min="1" max="1" width="6.5703125" style="416" customWidth="1"/>
    <col min="2" max="2" width="48" style="416" customWidth="1"/>
    <col min="3" max="4" width="9.140625" style="416"/>
    <col min="5" max="5" width="13.7109375" style="416" customWidth="1"/>
    <col min="6" max="16384" width="9.140625" style="416"/>
  </cols>
  <sheetData>
    <row r="1" spans="1:5" ht="18.75">
      <c r="A1" s="573" t="s">
        <v>181</v>
      </c>
      <c r="B1" s="573"/>
      <c r="C1" s="573"/>
      <c r="D1" s="573"/>
      <c r="E1" s="573"/>
    </row>
    <row r="2" spans="1:5">
      <c r="A2" s="572" t="s">
        <v>175</v>
      </c>
      <c r="B2" s="572"/>
      <c r="C2" s="572"/>
      <c r="D2" s="572"/>
      <c r="E2" s="572"/>
    </row>
    <row r="3" spans="1:5" s="417" customFormat="1" ht="41.25" customHeight="1">
      <c r="A3" s="574" t="s">
        <v>211</v>
      </c>
      <c r="B3" s="574"/>
      <c r="C3" s="574"/>
      <c r="D3" s="574"/>
      <c r="E3" s="574"/>
    </row>
    <row r="4" spans="1:5" s="417" customFormat="1" ht="17.25" customHeight="1">
      <c r="A4" s="425"/>
      <c r="B4" s="425"/>
      <c r="C4" s="425"/>
      <c r="D4" s="425"/>
      <c r="E4" s="425"/>
    </row>
    <row r="5" spans="1:5" ht="54" customHeight="1">
      <c r="A5" s="581" t="s">
        <v>433</v>
      </c>
      <c r="B5" s="581"/>
      <c r="C5" s="581"/>
      <c r="D5" s="581"/>
      <c r="E5" s="581"/>
    </row>
    <row r="6" spans="1:5" ht="6.75" customHeight="1">
      <c r="A6" s="418"/>
      <c r="B6" s="418"/>
      <c r="C6" s="418"/>
      <c r="D6" s="418"/>
      <c r="E6" s="418"/>
    </row>
    <row r="7" spans="1:5" ht="33" customHeight="1">
      <c r="A7" s="576" t="s">
        <v>443</v>
      </c>
      <c r="B7" s="576"/>
      <c r="C7" s="576"/>
      <c r="D7" s="576"/>
      <c r="E7" s="576"/>
    </row>
    <row r="8" spans="1:5" s="90" customFormat="1" ht="15.75" customHeight="1">
      <c r="A8" s="576"/>
      <c r="B8" s="576"/>
      <c r="C8" s="576"/>
      <c r="D8" s="576"/>
      <c r="E8" s="576"/>
    </row>
    <row r="9" spans="1:5" s="90" customFormat="1" ht="15.75" customHeight="1">
      <c r="A9" s="546" t="s">
        <v>176</v>
      </c>
      <c r="B9" s="569" t="s">
        <v>177</v>
      </c>
      <c r="C9" s="554" t="s">
        <v>178</v>
      </c>
      <c r="D9" s="554" t="s">
        <v>182</v>
      </c>
      <c r="E9" s="554" t="s">
        <v>183</v>
      </c>
    </row>
    <row r="10" spans="1:5" s="106" customFormat="1" ht="69" customHeight="1">
      <c r="A10" s="547"/>
      <c r="B10" s="570"/>
      <c r="C10" s="555"/>
      <c r="D10" s="555"/>
      <c r="E10" s="555"/>
    </row>
    <row r="11" spans="1:5" s="108" customFormat="1" ht="11.25">
      <c r="A11" s="548"/>
      <c r="B11" s="571"/>
      <c r="C11" s="556"/>
      <c r="D11" s="556"/>
      <c r="E11" s="556"/>
    </row>
    <row r="12" spans="1:5">
      <c r="A12" s="107">
        <v>1</v>
      </c>
      <c r="B12" s="107">
        <v>2</v>
      </c>
      <c r="C12" s="107">
        <v>3</v>
      </c>
      <c r="D12" s="107">
        <v>4</v>
      </c>
      <c r="E12" s="107">
        <v>5</v>
      </c>
    </row>
    <row r="13" spans="1:5" ht="18.600000000000001" customHeight="1">
      <c r="A13" s="341">
        <v>1</v>
      </c>
      <c r="B13" s="342" t="s">
        <v>388</v>
      </c>
      <c r="C13" s="341">
        <v>30</v>
      </c>
      <c r="D13" s="388">
        <v>63.15</v>
      </c>
      <c r="E13" s="345">
        <f>C13*D13/1000</f>
        <v>1.8945000000000001</v>
      </c>
    </row>
    <row r="14" spans="1:5" ht="18.600000000000001" customHeight="1">
      <c r="A14" s="341">
        <v>2</v>
      </c>
      <c r="B14" s="342" t="s">
        <v>389</v>
      </c>
      <c r="C14" s="341">
        <v>30</v>
      </c>
      <c r="D14" s="388">
        <v>63.15</v>
      </c>
      <c r="E14" s="345">
        <f t="shared" ref="E14:E23" si="0">C14*D14/1000</f>
        <v>1.8945000000000001</v>
      </c>
    </row>
    <row r="15" spans="1:5" ht="18.600000000000001" customHeight="1">
      <c r="A15" s="341">
        <v>3</v>
      </c>
      <c r="B15" s="342" t="s">
        <v>390</v>
      </c>
      <c r="C15" s="341">
        <v>50</v>
      </c>
      <c r="D15" s="388">
        <v>63.15</v>
      </c>
      <c r="E15" s="345">
        <f t="shared" si="0"/>
        <v>3.1575000000000002</v>
      </c>
    </row>
    <row r="16" spans="1:5" ht="18.600000000000001" customHeight="1">
      <c r="A16" s="341">
        <v>4</v>
      </c>
      <c r="B16" s="342" t="s">
        <v>391</v>
      </c>
      <c r="C16" s="341">
        <v>50</v>
      </c>
      <c r="D16" s="388">
        <v>63.15</v>
      </c>
      <c r="E16" s="345">
        <f t="shared" si="0"/>
        <v>3.1575000000000002</v>
      </c>
    </row>
    <row r="17" spans="1:5" ht="18.600000000000001" customHeight="1">
      <c r="A17" s="341">
        <v>5</v>
      </c>
      <c r="B17" s="342" t="s">
        <v>392</v>
      </c>
      <c r="C17" s="341">
        <v>50</v>
      </c>
      <c r="D17" s="345">
        <v>395.7</v>
      </c>
      <c r="E17" s="345">
        <f t="shared" si="0"/>
        <v>19.785</v>
      </c>
    </row>
    <row r="18" spans="1:5" ht="18.600000000000001" customHeight="1">
      <c r="A18" s="341">
        <v>6</v>
      </c>
      <c r="B18" s="342" t="s">
        <v>393</v>
      </c>
      <c r="C18" s="341">
        <v>50</v>
      </c>
      <c r="D18" s="345">
        <v>395.7</v>
      </c>
      <c r="E18" s="345">
        <f t="shared" si="0"/>
        <v>19.785</v>
      </c>
    </row>
    <row r="19" spans="1:5" ht="18.600000000000001" customHeight="1">
      <c r="A19" s="341">
        <v>7</v>
      </c>
      <c r="B19" s="342" t="s">
        <v>394</v>
      </c>
      <c r="C19" s="341">
        <v>50</v>
      </c>
      <c r="D19" s="345">
        <v>395.7</v>
      </c>
      <c r="E19" s="345">
        <f t="shared" si="0"/>
        <v>19.785</v>
      </c>
    </row>
    <row r="20" spans="1:5" ht="18.600000000000001" customHeight="1">
      <c r="A20" s="341">
        <v>8</v>
      </c>
      <c r="B20" s="342" t="s">
        <v>395</v>
      </c>
      <c r="C20" s="341">
        <v>50</v>
      </c>
      <c r="D20" s="345">
        <v>395.7</v>
      </c>
      <c r="E20" s="345">
        <f t="shared" si="0"/>
        <v>19.785</v>
      </c>
    </row>
    <row r="21" spans="1:5" ht="18.600000000000001" customHeight="1">
      <c r="A21" s="341">
        <v>9</v>
      </c>
      <c r="B21" s="342" t="s">
        <v>396</v>
      </c>
      <c r="C21" s="341">
        <v>50</v>
      </c>
      <c r="D21" s="345">
        <v>395.7</v>
      </c>
      <c r="E21" s="345">
        <f t="shared" si="0"/>
        <v>19.785</v>
      </c>
    </row>
    <row r="22" spans="1:5" ht="18.600000000000001" customHeight="1">
      <c r="A22" s="341">
        <v>10</v>
      </c>
      <c r="B22" s="342" t="s">
        <v>397</v>
      </c>
      <c r="C22" s="341">
        <v>50</v>
      </c>
      <c r="D22" s="345">
        <v>395.7</v>
      </c>
      <c r="E22" s="345">
        <f t="shared" si="0"/>
        <v>19.785</v>
      </c>
    </row>
    <row r="23" spans="1:5" ht="18.600000000000001" customHeight="1">
      <c r="A23" s="343">
        <v>11</v>
      </c>
      <c r="B23" s="344" t="s">
        <v>398</v>
      </c>
      <c r="C23" s="343">
        <v>50</v>
      </c>
      <c r="D23" s="345">
        <v>395.7</v>
      </c>
      <c r="E23" s="345">
        <f t="shared" si="0"/>
        <v>19.785</v>
      </c>
    </row>
    <row r="24" spans="1:5" ht="15.75">
      <c r="A24" s="578" t="s">
        <v>429</v>
      </c>
      <c r="B24" s="579"/>
      <c r="C24" s="579"/>
      <c r="D24" s="580"/>
      <c r="E24" s="399">
        <f>SUM(E13:E23)</f>
        <v>148.59899999999999</v>
      </c>
    </row>
    <row r="27" spans="1:5" ht="18.75">
      <c r="A27" s="552" t="s">
        <v>207</v>
      </c>
      <c r="B27" s="552"/>
      <c r="C27" s="567" t="s">
        <v>208</v>
      </c>
      <c r="D27" s="567"/>
      <c r="E27" s="567"/>
    </row>
    <row r="28" spans="1:5" ht="57" customHeight="1">
      <c r="A28" s="91"/>
      <c r="B28" s="403"/>
      <c r="C28" s="403"/>
      <c r="D28" s="93"/>
      <c r="E28" s="93"/>
    </row>
    <row r="29" spans="1:5" ht="47.25" customHeight="1">
      <c r="A29" s="544" t="s">
        <v>339</v>
      </c>
      <c r="B29" s="544"/>
      <c r="C29" s="568" t="s">
        <v>209</v>
      </c>
      <c r="D29" s="568"/>
      <c r="E29" s="568"/>
    </row>
  </sheetData>
  <mergeCells count="16">
    <mergeCell ref="A3:E3"/>
    <mergeCell ref="A27:B27"/>
    <mergeCell ref="C27:E27"/>
    <mergeCell ref="A1:E1"/>
    <mergeCell ref="A2:E2"/>
    <mergeCell ref="A5:E5"/>
    <mergeCell ref="A8:E8"/>
    <mergeCell ref="C9:C11"/>
    <mergeCell ref="D9:D11"/>
    <mergeCell ref="E9:E11"/>
    <mergeCell ref="A7:E7"/>
    <mergeCell ref="A29:B29"/>
    <mergeCell ref="C29:E29"/>
    <mergeCell ref="B9:B11"/>
    <mergeCell ref="A9:A11"/>
    <mergeCell ref="A24:D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W51"/>
  <sheetViews>
    <sheetView showZeros="0" topLeftCell="A7" zoomScaleSheetLayoutView="100" workbookViewId="0">
      <selection activeCell="A6" sqref="A6:E6"/>
    </sheetView>
  </sheetViews>
  <sheetFormatPr defaultRowHeight="15.75"/>
  <cols>
    <col min="1" max="1" width="7.42578125" style="90" customWidth="1"/>
    <col min="2" max="2" width="51.42578125" style="90" customWidth="1"/>
    <col min="3" max="3" width="7.28515625" style="95" bestFit="1" customWidth="1"/>
    <col min="4" max="4" width="13.7109375" style="95" bestFit="1" customWidth="1"/>
    <col min="5" max="5" width="13.85546875" style="95" customWidth="1"/>
    <col min="6" max="6" width="9.5703125" style="90" bestFit="1" customWidth="1"/>
    <col min="7" max="7" width="14" style="90" bestFit="1" customWidth="1"/>
    <col min="8" max="8" width="11.28515625" style="90" bestFit="1" customWidth="1"/>
    <col min="9" max="9" width="9.140625" style="90"/>
    <col min="10" max="10" width="14.7109375" style="90" customWidth="1"/>
    <col min="11" max="16384" width="9.140625" style="90"/>
  </cols>
  <sheetData>
    <row r="1" spans="1:8" s="346" customFormat="1" ht="43.5" customHeight="1">
      <c r="A1" s="582" t="s">
        <v>181</v>
      </c>
      <c r="B1" s="582"/>
      <c r="C1" s="582"/>
      <c r="D1" s="582"/>
      <c r="E1" s="582"/>
    </row>
    <row r="2" spans="1:8" s="89" customFormat="1" ht="18.75">
      <c r="A2" s="573" t="s">
        <v>211</v>
      </c>
      <c r="B2" s="573"/>
      <c r="C2" s="573"/>
      <c r="D2" s="573"/>
      <c r="E2" s="573"/>
    </row>
    <row r="3" spans="1:8" s="89" customFormat="1" ht="18.75">
      <c r="A3" s="583" t="s">
        <v>175</v>
      </c>
      <c r="B3" s="583"/>
      <c r="C3" s="583"/>
      <c r="D3" s="583"/>
      <c r="E3" s="583"/>
    </row>
    <row r="4" spans="1:8" s="89" customFormat="1" ht="18.75">
      <c r="A4" s="426"/>
      <c r="B4" s="426"/>
      <c r="C4" s="426"/>
      <c r="D4" s="426"/>
      <c r="E4" s="426"/>
    </row>
    <row r="5" spans="1:8" s="89" customFormat="1" ht="38.25" customHeight="1">
      <c r="A5" s="584" t="s">
        <v>210</v>
      </c>
      <c r="B5" s="584"/>
      <c r="C5" s="584"/>
      <c r="D5" s="584"/>
      <c r="E5" s="584"/>
    </row>
    <row r="6" spans="1:8" s="89" customFormat="1" ht="21.75" customHeight="1">
      <c r="A6" s="584"/>
      <c r="B6" s="584"/>
      <c r="C6" s="584"/>
      <c r="D6" s="584"/>
      <c r="E6" s="584"/>
    </row>
    <row r="7" spans="1:8" s="89" customFormat="1" ht="45" customHeight="1">
      <c r="A7" s="557" t="s">
        <v>180</v>
      </c>
      <c r="B7" s="557"/>
      <c r="C7" s="557"/>
      <c r="D7" s="557"/>
      <c r="E7" s="557"/>
    </row>
    <row r="8" spans="1:8" ht="15.75" customHeight="1">
      <c r="A8" s="546" t="s">
        <v>176</v>
      </c>
      <c r="B8" s="569" t="s">
        <v>177</v>
      </c>
      <c r="C8" s="554" t="s">
        <v>178</v>
      </c>
      <c r="D8" s="554" t="s">
        <v>182</v>
      </c>
      <c r="E8" s="554" t="s">
        <v>183</v>
      </c>
    </row>
    <row r="9" spans="1:8" ht="21" customHeight="1">
      <c r="A9" s="547"/>
      <c r="B9" s="570"/>
      <c r="C9" s="555"/>
      <c r="D9" s="555"/>
      <c r="E9" s="555"/>
    </row>
    <row r="10" spans="1:8" ht="59.25" customHeight="1">
      <c r="A10" s="548"/>
      <c r="B10" s="571"/>
      <c r="C10" s="556"/>
      <c r="D10" s="556"/>
      <c r="E10" s="556"/>
      <c r="H10" s="347"/>
    </row>
    <row r="11" spans="1:8">
      <c r="A11" s="98">
        <v>1</v>
      </c>
      <c r="B11" s="98">
        <v>2</v>
      </c>
      <c r="C11" s="98">
        <v>3</v>
      </c>
      <c r="D11" s="98">
        <v>4</v>
      </c>
      <c r="E11" s="98">
        <v>5</v>
      </c>
    </row>
    <row r="12" spans="1:8" ht="69.75" customHeight="1">
      <c r="A12" s="98">
        <v>1</v>
      </c>
      <c r="B12" s="348" t="s">
        <v>435</v>
      </c>
      <c r="C12" s="98">
        <v>4</v>
      </c>
      <c r="D12" s="350">
        <v>198900</v>
      </c>
      <c r="E12" s="350">
        <f>D12*C12/1000</f>
        <v>795.6</v>
      </c>
    </row>
    <row r="13" spans="1:8" ht="47.25">
      <c r="A13" s="98">
        <v>2</v>
      </c>
      <c r="B13" s="348" t="s">
        <v>436</v>
      </c>
      <c r="C13" s="98">
        <v>1</v>
      </c>
      <c r="D13" s="349">
        <v>486446.03</v>
      </c>
      <c r="E13" s="350">
        <f>D13*C13/1000</f>
        <v>486.44603000000001</v>
      </c>
    </row>
    <row r="14" spans="1:8" s="96" customFormat="1">
      <c r="A14" s="291"/>
      <c r="B14" s="351" t="s">
        <v>434</v>
      </c>
      <c r="C14" s="291"/>
      <c r="D14" s="352"/>
      <c r="E14" s="352">
        <f>SUM(E12:E13)</f>
        <v>1282.04603</v>
      </c>
      <c r="F14" s="353"/>
    </row>
    <row r="15" spans="1:8">
      <c r="A15" s="95"/>
      <c r="B15" s="95"/>
      <c r="D15" s="354"/>
      <c r="E15" s="354"/>
    </row>
    <row r="16" spans="1:8">
      <c r="A16" s="95"/>
      <c r="B16" s="95"/>
      <c r="D16" s="354"/>
      <c r="E16" s="354"/>
    </row>
    <row r="17" spans="1:5">
      <c r="A17" s="355"/>
      <c r="B17" s="356"/>
      <c r="C17" s="357"/>
      <c r="D17" s="90"/>
      <c r="E17" s="90"/>
    </row>
    <row r="18" spans="1:5" s="275" customFormat="1" ht="33" customHeight="1">
      <c r="A18" s="526" t="s">
        <v>207</v>
      </c>
      <c r="B18" s="526"/>
      <c r="D18" s="275" t="s">
        <v>208</v>
      </c>
    </row>
    <row r="19" spans="1:5" s="277" customFormat="1" ht="15">
      <c r="A19" s="276"/>
      <c r="B19" s="79"/>
      <c r="C19" s="534"/>
      <c r="D19" s="534"/>
    </row>
    <row r="20" spans="1:5" s="277" customFormat="1" ht="31.5" customHeight="1">
      <c r="A20" s="535" t="s">
        <v>452</v>
      </c>
      <c r="B20" s="535"/>
      <c r="C20" s="278"/>
      <c r="D20" s="278" t="s">
        <v>209</v>
      </c>
    </row>
    <row r="21" spans="1:5" s="277" customFormat="1" ht="15" customHeight="1">
      <c r="A21" s="280"/>
      <c r="B21" s="281"/>
      <c r="C21" s="281"/>
      <c r="D21" s="79"/>
    </row>
    <row r="22" spans="1:5" ht="18.75">
      <c r="B22" s="290"/>
      <c r="C22" s="147"/>
      <c r="D22" s="147"/>
      <c r="E22" s="90"/>
    </row>
    <row r="23" spans="1:5">
      <c r="C23" s="147"/>
      <c r="D23" s="147"/>
      <c r="E23" s="90"/>
    </row>
    <row r="24" spans="1:5">
      <c r="E24" s="90"/>
    </row>
    <row r="40" spans="1:23" s="96" customFormat="1">
      <c r="A40" s="90"/>
      <c r="B40" s="90"/>
      <c r="C40" s="95"/>
      <c r="D40" s="95"/>
      <c r="E40" s="95"/>
      <c r="F40" s="90"/>
      <c r="G40" s="358"/>
      <c r="H40" s="90"/>
    </row>
    <row r="41" spans="1:23" ht="60" customHeight="1">
      <c r="G41" s="97"/>
      <c r="I41" s="97"/>
      <c r="N41" s="97"/>
      <c r="O41" s="97"/>
      <c r="P41" s="97"/>
      <c r="Q41" s="97"/>
      <c r="R41" s="97"/>
      <c r="S41" s="97"/>
      <c r="T41" s="97"/>
      <c r="U41" s="97"/>
      <c r="V41" s="97"/>
      <c r="W41" s="97"/>
    </row>
    <row r="50" spans="8:8">
      <c r="H50" s="96"/>
    </row>
    <row r="51" spans="8:8">
      <c r="H51" s="97"/>
    </row>
  </sheetData>
  <mergeCells count="14">
    <mergeCell ref="E8:E10"/>
    <mergeCell ref="A7:E7"/>
    <mergeCell ref="A1:E1"/>
    <mergeCell ref="A2:E2"/>
    <mergeCell ref="A3:E3"/>
    <mergeCell ref="A5:E5"/>
    <mergeCell ref="A6:E6"/>
    <mergeCell ref="A20:B20"/>
    <mergeCell ref="A8:A10"/>
    <mergeCell ref="B8:B10"/>
    <mergeCell ref="A18:B18"/>
    <mergeCell ref="C19:D19"/>
    <mergeCell ref="C8:C10"/>
    <mergeCell ref="D8:D10"/>
  </mergeCells>
  <printOptions horizontalCentered="1"/>
  <pageMargins left="0.74803149606299213" right="0.19685039370078741" top="0.39370078740157483" bottom="0.19685039370078741" header="0.19685039370078741" footer="0.19685039370078741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IV34"/>
  <sheetViews>
    <sheetView topLeftCell="A13" zoomScale="90" zoomScaleNormal="90" workbookViewId="0">
      <selection activeCell="H23" sqref="H23"/>
    </sheetView>
  </sheetViews>
  <sheetFormatPr defaultColWidth="9.140625" defaultRowHeight="12.75"/>
  <cols>
    <col min="1" max="1" width="6.42578125" style="109" bestFit="1" customWidth="1"/>
    <col min="2" max="2" width="49.42578125" style="109" customWidth="1"/>
    <col min="3" max="3" width="9.140625" style="109"/>
    <col min="4" max="4" width="16.5703125" style="109" customWidth="1"/>
    <col min="5" max="5" width="13.28515625" style="109" customWidth="1"/>
    <col min="6" max="6" width="13.42578125" style="109" customWidth="1"/>
    <col min="7" max="7" width="13.140625" style="109" bestFit="1" customWidth="1"/>
    <col min="8" max="8" width="14" style="109" customWidth="1"/>
    <col min="9" max="9" width="19.28515625" style="109" customWidth="1"/>
    <col min="10" max="10" width="18.7109375" style="109" customWidth="1"/>
    <col min="11" max="11" width="13.5703125" style="109" customWidth="1"/>
    <col min="12" max="16384" width="9.140625" style="109"/>
  </cols>
  <sheetData>
    <row r="1" spans="1:256" s="138" customFormat="1" ht="18.75">
      <c r="A1" s="587" t="s">
        <v>184</v>
      </c>
      <c r="B1" s="587"/>
      <c r="C1" s="587"/>
      <c r="D1" s="587"/>
      <c r="E1" s="587"/>
      <c r="F1" s="587"/>
      <c r="G1" s="587"/>
      <c r="H1" s="587"/>
      <c r="I1" s="587"/>
      <c r="J1" s="588"/>
      <c r="K1" s="587"/>
    </row>
    <row r="2" spans="1:256" s="138" customFormat="1" ht="18.75">
      <c r="A2" s="587" t="s">
        <v>185</v>
      </c>
      <c r="B2" s="587"/>
      <c r="C2" s="587"/>
      <c r="D2" s="587"/>
      <c r="E2" s="587"/>
      <c r="F2" s="587"/>
      <c r="G2" s="587"/>
      <c r="H2" s="587"/>
      <c r="I2" s="587"/>
      <c r="J2" s="588"/>
      <c r="K2" s="587"/>
    </row>
    <row r="3" spans="1:256" s="138" customFormat="1" ht="18.75">
      <c r="A3" s="587" t="s">
        <v>186</v>
      </c>
      <c r="B3" s="587"/>
      <c r="C3" s="587"/>
      <c r="D3" s="587"/>
      <c r="E3" s="587"/>
      <c r="F3" s="587"/>
      <c r="G3" s="587"/>
      <c r="H3" s="587"/>
      <c r="I3" s="587"/>
      <c r="J3" s="588"/>
      <c r="K3" s="561"/>
    </row>
    <row r="4" spans="1:256" s="138" customFormat="1" ht="18.75">
      <c r="A4" s="585" t="s">
        <v>211</v>
      </c>
      <c r="B4" s="585"/>
      <c r="C4" s="585"/>
      <c r="D4" s="585"/>
      <c r="E4" s="585"/>
      <c r="F4" s="585"/>
      <c r="G4" s="585"/>
      <c r="H4" s="585"/>
      <c r="I4" s="585"/>
      <c r="J4" s="586"/>
      <c r="K4" s="586"/>
    </row>
    <row r="5" spans="1:256" ht="15.75">
      <c r="A5" s="134"/>
      <c r="B5" s="589" t="s">
        <v>187</v>
      </c>
      <c r="C5" s="589"/>
      <c r="D5" s="589"/>
      <c r="E5" s="589"/>
      <c r="F5" s="589"/>
      <c r="G5" s="589"/>
      <c r="H5" s="589"/>
      <c r="I5" s="589"/>
      <c r="J5" s="590"/>
      <c r="K5" s="591"/>
    </row>
    <row r="6" spans="1:256" s="138" customFormat="1" ht="18.75">
      <c r="A6" s="585" t="s">
        <v>245</v>
      </c>
      <c r="B6" s="585"/>
      <c r="C6" s="585"/>
      <c r="D6" s="585"/>
      <c r="E6" s="585"/>
      <c r="F6" s="585"/>
      <c r="G6" s="585"/>
      <c r="H6" s="585"/>
      <c r="I6" s="585"/>
      <c r="J6" s="586"/>
      <c r="K6" s="586"/>
    </row>
    <row r="7" spans="1:256" ht="15.75">
      <c r="A7" s="134"/>
      <c r="B7" s="589" t="s">
        <v>188</v>
      </c>
      <c r="C7" s="589"/>
      <c r="D7" s="589"/>
      <c r="E7" s="589"/>
      <c r="F7" s="589"/>
      <c r="G7" s="589"/>
      <c r="H7" s="589"/>
      <c r="I7" s="589"/>
      <c r="J7" s="590"/>
      <c r="K7" s="590"/>
    </row>
    <row r="8" spans="1:256" ht="5.25" customHeight="1">
      <c r="A8" s="110"/>
      <c r="B8" s="110"/>
      <c r="C8" s="110"/>
      <c r="D8" s="110"/>
      <c r="E8" s="110"/>
      <c r="F8" s="110"/>
      <c r="G8" s="110"/>
      <c r="H8" s="110"/>
      <c r="I8" s="110"/>
      <c r="J8" s="135"/>
      <c r="K8" s="111"/>
    </row>
    <row r="9" spans="1:256" s="113" customFormat="1" ht="12">
      <c r="A9" s="594" t="s">
        <v>189</v>
      </c>
      <c r="B9" s="594" t="s">
        <v>190</v>
      </c>
      <c r="C9" s="594" t="s">
        <v>191</v>
      </c>
      <c r="D9" s="594" t="s">
        <v>192</v>
      </c>
      <c r="E9" s="594" t="s">
        <v>193</v>
      </c>
      <c r="F9" s="594" t="s">
        <v>194</v>
      </c>
      <c r="G9" s="594"/>
      <c r="H9" s="594"/>
      <c r="I9" s="594" t="s">
        <v>195</v>
      </c>
      <c r="J9" s="594" t="s">
        <v>196</v>
      </c>
      <c r="K9" s="594" t="s">
        <v>197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</row>
    <row r="10" spans="1:256" s="113" customFormat="1" ht="63.95" customHeight="1">
      <c r="A10" s="594"/>
      <c r="B10" s="594"/>
      <c r="C10" s="594"/>
      <c r="D10" s="594"/>
      <c r="E10" s="594"/>
      <c r="F10" s="136" t="s">
        <v>198</v>
      </c>
      <c r="G10" s="136" t="s">
        <v>199</v>
      </c>
      <c r="H10" s="136" t="s">
        <v>200</v>
      </c>
      <c r="I10" s="594"/>
      <c r="J10" s="594"/>
      <c r="K10" s="594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  <c r="IV10" s="112"/>
    </row>
    <row r="11" spans="1:256" s="113" customFormat="1" ht="16.899999999999999" customHeight="1">
      <c r="A11" s="594"/>
      <c r="B11" s="594"/>
      <c r="C11" s="594"/>
      <c r="D11" s="594"/>
      <c r="E11" s="594"/>
      <c r="F11" s="136" t="s">
        <v>201</v>
      </c>
      <c r="G11" s="136" t="s">
        <v>201</v>
      </c>
      <c r="H11" s="136"/>
      <c r="I11" s="594"/>
      <c r="J11" s="594"/>
      <c r="K11" s="594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2"/>
      <c r="IF11" s="112"/>
      <c r="IG11" s="112"/>
      <c r="IH11" s="112"/>
      <c r="II11" s="112"/>
      <c r="IJ11" s="112"/>
      <c r="IK11" s="112"/>
      <c r="IL11" s="112"/>
      <c r="IM11" s="112"/>
      <c r="IN11" s="112"/>
      <c r="IO11" s="112"/>
      <c r="IP11" s="112"/>
      <c r="IQ11" s="112"/>
      <c r="IR11" s="112"/>
      <c r="IS11" s="112"/>
      <c r="IT11" s="112"/>
      <c r="IU11" s="112"/>
      <c r="IV11" s="112"/>
    </row>
    <row r="12" spans="1:256" s="116" customFormat="1" ht="10.5">
      <c r="A12" s="114">
        <v>1</v>
      </c>
      <c r="B12" s="114">
        <v>2</v>
      </c>
      <c r="C12" s="114">
        <v>3</v>
      </c>
      <c r="D12" s="114">
        <v>4</v>
      </c>
      <c r="E12" s="114">
        <v>5</v>
      </c>
      <c r="F12" s="114">
        <v>6</v>
      </c>
      <c r="G12" s="114">
        <v>7</v>
      </c>
      <c r="H12" s="114">
        <v>8</v>
      </c>
      <c r="I12" s="114">
        <v>9</v>
      </c>
      <c r="J12" s="115">
        <v>10</v>
      </c>
      <c r="K12" s="114">
        <v>11</v>
      </c>
    </row>
    <row r="13" spans="1:256" s="135" customFormat="1" ht="15.75">
      <c r="A13" s="593" t="s">
        <v>202</v>
      </c>
      <c r="B13" s="593"/>
      <c r="C13" s="593"/>
      <c r="D13" s="593"/>
      <c r="E13" s="593"/>
      <c r="F13" s="593"/>
      <c r="G13" s="593"/>
      <c r="H13" s="593"/>
      <c r="I13" s="593"/>
      <c r="J13" s="593"/>
      <c r="K13" s="593"/>
    </row>
    <row r="14" spans="1:256" s="292" customFormat="1" ht="335.25" customHeight="1">
      <c r="A14" s="117" t="s">
        <v>244</v>
      </c>
      <c r="B14" s="118" t="s">
        <v>243</v>
      </c>
      <c r="C14" s="119" t="s">
        <v>203</v>
      </c>
      <c r="D14" s="131" t="s">
        <v>242</v>
      </c>
      <c r="E14" s="119">
        <v>25010100</v>
      </c>
      <c r="F14" s="131">
        <v>1</v>
      </c>
      <c r="G14" s="120">
        <f>H14*F14/1000</f>
        <v>2720.0520000000001</v>
      </c>
      <c r="H14" s="120">
        <v>2720052</v>
      </c>
      <c r="I14" s="133" t="s">
        <v>241</v>
      </c>
      <c r="J14" s="132" t="s">
        <v>240</v>
      </c>
      <c r="K14" s="121"/>
      <c r="N14" s="165"/>
    </row>
    <row r="15" spans="1:256" s="135" customFormat="1" ht="318" customHeight="1">
      <c r="A15" s="117" t="s">
        <v>440</v>
      </c>
      <c r="B15" s="118" t="s">
        <v>243</v>
      </c>
      <c r="C15" s="119" t="s">
        <v>203</v>
      </c>
      <c r="D15" s="131" t="s">
        <v>242</v>
      </c>
      <c r="E15" s="119">
        <v>25010100</v>
      </c>
      <c r="F15" s="131">
        <v>1</v>
      </c>
      <c r="G15" s="120">
        <f>H15*F15/1000</f>
        <v>353.798</v>
      </c>
      <c r="H15" s="120">
        <v>353798</v>
      </c>
      <c r="I15" s="133" t="s">
        <v>241</v>
      </c>
      <c r="J15" s="132" t="s">
        <v>240</v>
      </c>
      <c r="K15" s="121"/>
      <c r="N15" s="165"/>
    </row>
    <row r="16" spans="1:256" s="146" customFormat="1" ht="330.75" customHeight="1">
      <c r="A16" s="117" t="s">
        <v>441</v>
      </c>
      <c r="B16" s="118" t="s">
        <v>243</v>
      </c>
      <c r="C16" s="119" t="s">
        <v>203</v>
      </c>
      <c r="D16" s="111" t="s">
        <v>242</v>
      </c>
      <c r="E16" s="119">
        <v>25010100</v>
      </c>
      <c r="F16" s="131">
        <v>1</v>
      </c>
      <c r="G16" s="120">
        <f>H16*F16/1000</f>
        <v>33.561</v>
      </c>
      <c r="H16" s="120">
        <v>33561</v>
      </c>
      <c r="I16" s="133" t="s">
        <v>241</v>
      </c>
      <c r="J16" s="132" t="s">
        <v>240</v>
      </c>
      <c r="K16" s="121"/>
      <c r="N16" s="165"/>
    </row>
    <row r="17" spans="1:14" s="135" customFormat="1" ht="23.25" customHeight="1">
      <c r="A17" s="123"/>
      <c r="B17" s="124" t="s">
        <v>179</v>
      </c>
      <c r="C17" s="123"/>
      <c r="D17" s="124"/>
      <c r="E17" s="119"/>
      <c r="F17" s="121"/>
      <c r="G17" s="125">
        <f>SUM(G14:G16)</f>
        <v>3107.4110000000005</v>
      </c>
      <c r="H17" s="312"/>
      <c r="I17" s="164"/>
      <c r="J17" s="118"/>
      <c r="K17" s="121"/>
      <c r="N17" s="122"/>
    </row>
    <row r="18" spans="1:14" ht="18" customHeight="1">
      <c r="A18" s="592" t="s">
        <v>204</v>
      </c>
      <c r="B18" s="592"/>
      <c r="C18" s="592"/>
      <c r="D18" s="592"/>
      <c r="E18" s="592"/>
      <c r="F18" s="592"/>
      <c r="G18" s="592"/>
      <c r="H18" s="592"/>
      <c r="I18" s="592"/>
      <c r="J18" s="592"/>
      <c r="K18" s="592"/>
    </row>
    <row r="19" spans="1:14" ht="11.25" customHeight="1">
      <c r="A19" s="126"/>
      <c r="B19" s="127"/>
      <c r="C19" s="126"/>
      <c r="D19" s="127"/>
      <c r="E19" s="126"/>
      <c r="F19" s="128"/>
      <c r="G19" s="129"/>
      <c r="H19" s="129"/>
      <c r="I19" s="129"/>
      <c r="J19" s="127"/>
      <c r="K19" s="127"/>
    </row>
    <row r="20" spans="1:14" ht="14.25" hidden="1">
      <c r="A20" s="126"/>
      <c r="B20" s="127"/>
      <c r="C20" s="126"/>
      <c r="D20" s="127"/>
      <c r="E20" s="126"/>
      <c r="F20" s="128"/>
      <c r="G20" s="129"/>
      <c r="H20" s="129"/>
      <c r="I20" s="129"/>
      <c r="J20" s="127"/>
      <c r="K20" s="127"/>
    </row>
    <row r="21" spans="1:14" ht="15.75" hidden="1">
      <c r="A21" s="110"/>
      <c r="B21" s="135"/>
      <c r="C21" s="135"/>
      <c r="D21" s="135"/>
      <c r="E21" s="135"/>
      <c r="F21" s="135"/>
      <c r="G21" s="122"/>
      <c r="H21" s="135"/>
      <c r="I21" s="162"/>
      <c r="J21" s="162"/>
      <c r="K21" s="162"/>
    </row>
    <row r="22" spans="1:14" s="157" customFormat="1" ht="33" customHeight="1">
      <c r="A22" s="154" t="s">
        <v>207</v>
      </c>
      <c r="B22" s="154"/>
      <c r="C22" s="154"/>
      <c r="D22" s="154"/>
      <c r="E22" s="154"/>
      <c r="F22" s="154"/>
      <c r="G22" s="154"/>
      <c r="H22" s="154"/>
      <c r="I22" s="154"/>
      <c r="J22" s="154" t="s">
        <v>208</v>
      </c>
    </row>
    <row r="23" spans="1:14" s="153" customFormat="1" ht="18.75">
      <c r="A23" s="156"/>
      <c r="B23" s="155"/>
      <c r="C23" s="155"/>
      <c r="D23" s="155"/>
      <c r="E23" s="155"/>
      <c r="F23" s="155"/>
      <c r="G23" s="155"/>
      <c r="H23" s="155"/>
      <c r="I23" s="559"/>
      <c r="J23" s="559"/>
    </row>
    <row r="24" spans="1:14" s="153" customFormat="1" ht="36.75" customHeight="1">
      <c r="A24" s="558" t="s">
        <v>239</v>
      </c>
      <c r="B24" s="558"/>
      <c r="C24" s="558"/>
      <c r="D24" s="154"/>
      <c r="E24" s="154"/>
      <c r="F24" s="154"/>
      <c r="G24" s="154"/>
      <c r="H24" s="154"/>
      <c r="I24" s="154"/>
      <c r="J24" s="154" t="s">
        <v>209</v>
      </c>
    </row>
    <row r="25" spans="1:14" s="151" customFormat="1" ht="15" customHeight="1">
      <c r="A25" s="137"/>
      <c r="B25" s="137"/>
      <c r="C25" s="137"/>
      <c r="D25" s="137"/>
      <c r="E25" s="137"/>
      <c r="F25" s="137"/>
      <c r="G25" s="137"/>
      <c r="H25" s="137"/>
      <c r="I25" s="152"/>
      <c r="J25" s="152"/>
    </row>
    <row r="26" spans="1:14" s="90" customFormat="1" ht="18.75">
      <c r="B26" s="130"/>
      <c r="C26" s="130"/>
      <c r="D26" s="130"/>
      <c r="E26" s="130"/>
      <c r="F26" s="130"/>
      <c r="G26" s="130"/>
      <c r="H26" s="130"/>
      <c r="I26" s="163"/>
      <c r="J26" s="147"/>
      <c r="K26" s="147"/>
    </row>
    <row r="27" spans="1:14" ht="15.75">
      <c r="A27" s="135"/>
      <c r="B27" s="135"/>
      <c r="C27" s="135"/>
      <c r="D27" s="135"/>
      <c r="E27" s="135"/>
      <c r="F27" s="135"/>
      <c r="G27" s="135"/>
      <c r="H27" s="135"/>
      <c r="I27" s="162"/>
      <c r="J27" s="162"/>
      <c r="K27" s="162"/>
    </row>
    <row r="28" spans="1:14">
      <c r="I28" s="161"/>
      <c r="J28" s="161"/>
      <c r="K28" s="161"/>
    </row>
    <row r="34" spans="3:3">
      <c r="C34" s="109" t="s">
        <v>205</v>
      </c>
    </row>
  </sheetData>
  <mergeCells count="20">
    <mergeCell ref="A24:C24"/>
    <mergeCell ref="A18:K18"/>
    <mergeCell ref="I23:J23"/>
    <mergeCell ref="A13:K13"/>
    <mergeCell ref="B7:K7"/>
    <mergeCell ref="A9:A11"/>
    <mergeCell ref="B9:B11"/>
    <mergeCell ref="C9:C11"/>
    <mergeCell ref="D9:D11"/>
    <mergeCell ref="E9:E11"/>
    <mergeCell ref="F9:H9"/>
    <mergeCell ref="I9:I11"/>
    <mergeCell ref="J9:J11"/>
    <mergeCell ref="K9:K11"/>
    <mergeCell ref="A6:K6"/>
    <mergeCell ref="A1:K1"/>
    <mergeCell ref="A2:K2"/>
    <mergeCell ref="A3:K3"/>
    <mergeCell ref="A4:K4"/>
    <mergeCell ref="B5:K5"/>
  </mergeCells>
  <pageMargins left="0.19685039370078741" right="0.19685039370078741" top="0.78740157480314965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11</vt:i4>
      </vt:variant>
    </vt:vector>
  </HeadingPairs>
  <TitlesOfParts>
    <vt:vector size="25" baseType="lpstr">
      <vt:lpstr>Дов. (2)</vt:lpstr>
      <vt:lpstr>Дов.</vt:lpstr>
      <vt:lpstr> ЗП(казна)</vt:lpstr>
      <vt:lpstr>2220</vt:lpstr>
      <vt:lpstr> 2270комунал</vt:lpstr>
      <vt:lpstr>КЕКВ 2210</vt:lpstr>
      <vt:lpstr>КЕКВ 2230</vt:lpstr>
      <vt:lpstr>2240</vt:lpstr>
      <vt:lpstr>спец.фонд</vt:lpstr>
      <vt:lpstr>ЗП (ЗАГАЛЬНИЙ)</vt:lpstr>
      <vt:lpstr>КЕКВ 2220</vt:lpstr>
      <vt:lpstr>розрах зарплати </vt:lpstr>
      <vt:lpstr>тарифікація</vt:lpstr>
      <vt:lpstr>Лист3</vt:lpstr>
      <vt:lpstr>'2240'!Заголовки_для_печати</vt:lpstr>
      <vt:lpstr>спец.фонд!Заголовки_для_печати</vt:lpstr>
      <vt:lpstr>' 2270комунал'!Область_печати</vt:lpstr>
      <vt:lpstr>' ЗП(казна)'!Область_печати</vt:lpstr>
      <vt:lpstr>'2220'!Область_печати</vt:lpstr>
      <vt:lpstr>'2240'!Область_печати</vt:lpstr>
      <vt:lpstr>Дов.!Область_печати</vt:lpstr>
      <vt:lpstr>'Дов. (2)'!Область_печати</vt:lpstr>
      <vt:lpstr>'ЗП (ЗАГАЛЬНИЙ)'!Область_печати</vt:lpstr>
      <vt:lpstr>'розрах зарплати '!Область_печати</vt:lpstr>
      <vt:lpstr>спец.фонд!Область_печати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Tsomka</dc:creator>
  <cp:lastModifiedBy>Елена</cp:lastModifiedBy>
  <cp:lastPrinted>2021-04-29T09:41:11Z</cp:lastPrinted>
  <dcterms:created xsi:type="dcterms:W3CDTF">2020-02-28T11:25:48Z</dcterms:created>
  <dcterms:modified xsi:type="dcterms:W3CDTF">2021-04-30T07:28:17Z</dcterms:modified>
</cp:coreProperties>
</file>