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Лист1!$A$1:$M$14</definedName>
  </definedNames>
  <calcPr calcId="124519"/>
</workbook>
</file>

<file path=xl/calcChain.xml><?xml version="1.0" encoding="utf-8"?>
<calcChain xmlns="http://schemas.openxmlformats.org/spreadsheetml/2006/main">
  <c r="G13" i="1"/>
  <c r="H13" s="1"/>
  <c r="I13"/>
  <c r="L13"/>
  <c r="L7"/>
  <c r="G7"/>
  <c r="H7" s="1"/>
  <c r="L6"/>
  <c r="G6"/>
  <c r="H6" s="1"/>
  <c r="L12"/>
  <c r="G12"/>
  <c r="H12" s="1"/>
  <c r="L11"/>
  <c r="G11"/>
  <c r="H11" s="1"/>
  <c r="L10"/>
  <c r="G10"/>
  <c r="H10" s="1"/>
  <c r="L9"/>
  <c r="G9"/>
  <c r="H9" s="1"/>
  <c r="L8"/>
  <c r="G8"/>
  <c r="H8" s="1"/>
  <c r="L5"/>
  <c r="G5"/>
  <c r="I5" s="1"/>
  <c r="L3"/>
  <c r="G3"/>
  <c r="H3" s="1"/>
  <c r="G4"/>
  <c r="H4" s="1"/>
  <c r="M13" l="1"/>
  <c r="M7"/>
  <c r="I7"/>
  <c r="H5"/>
  <c r="M5"/>
  <c r="I6"/>
  <c r="M6" s="1"/>
  <c r="I12"/>
  <c r="M12" s="1"/>
  <c r="I11"/>
  <c r="M11" s="1"/>
  <c r="I10"/>
  <c r="M10" s="1"/>
  <c r="I9"/>
  <c r="M9" s="1"/>
  <c r="I8"/>
  <c r="M8" s="1"/>
  <c r="I3"/>
  <c r="M3" s="1"/>
  <c r="I4"/>
  <c r="M4" s="1"/>
  <c r="M14" l="1"/>
</calcChain>
</file>

<file path=xl/sharedStrings.xml><?xml version="1.0" encoding="utf-8"?>
<sst xmlns="http://schemas.openxmlformats.org/spreadsheetml/2006/main" count="59" uniqueCount="50">
  <si>
    <t>Циклоспорин (Ciclosporin)</t>
  </si>
  <si>
    <t>таб</t>
  </si>
  <si>
    <t>концентрат для розчину для ін’єкцій: 50 мг/мл по 1 мл в ампулах для трансплантації органів</t>
  </si>
  <si>
    <t>САНДІМУН</t>
  </si>
  <si>
    <t>амп</t>
  </si>
  <si>
    <t>Кальцію фолінат</t>
  </si>
  <si>
    <t>фл</t>
  </si>
  <si>
    <t>Кальцію фолінат (Calcium folinate)*</t>
  </si>
  <si>
    <t>КАРБОПЛАТИН-
ТЕВА</t>
  </si>
  <si>
    <t>Карбоплатин (Carboplatin)*</t>
  </si>
  <si>
    <t>Цитарабін (Cytarabine)*</t>
  </si>
  <si>
    <t>АЛЕКСАН®</t>
  </si>
  <si>
    <t>розчин для ін'єкцій та
інфузій, 20 мг/мл по 5 мл/100 мг</t>
  </si>
  <si>
    <t>Філграстим (Filgrastim)*</t>
  </si>
  <si>
    <t>таблетки: 50 мг</t>
  </si>
  <si>
    <t>ПУРИ-НЕТОЛ™</t>
  </si>
  <si>
    <t>Меркаптопурин (Mercaptopurine)*</t>
  </si>
  <si>
    <t>ВІНКРИСТИН-ТЕВА</t>
  </si>
  <si>
    <t>Вінкристин (Vincristine)*</t>
  </si>
  <si>
    <t xml:space="preserve"> Еноксапарин (Enoxaparin)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</si>
  <si>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</si>
  <si>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</si>
  <si>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</si>
  <si>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</si>
  <si>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</si>
  <si>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</si>
  <si>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</si>
  <si>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</si>
  <si>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</si>
  <si>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</si>
  <si>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</si>
  <si>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</si>
  <si>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</si>
  <si>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r>
      <t xml:space="preserve">розчин для ін’єкцій: </t>
    </r>
    <r>
      <rPr>
        <b/>
        <sz val="10"/>
        <rFont val="Times New Roman"/>
        <family val="1"/>
        <charset val="204"/>
      </rPr>
      <t xml:space="preserve">1 мг (сульфат); </t>
    </r>
    <r>
      <rPr>
        <sz val="10"/>
        <rFont val="Times New Roman"/>
        <family val="1"/>
        <charset val="204"/>
      </rPr>
      <t xml:space="preserve"> флаконі</t>
    </r>
  </si>
  <si>
    <t>ФЛЕНОКС®</t>
  </si>
  <si>
    <r>
      <t xml:space="preserve">розчин для ін’єкцій 10 000 анти-Ха МО/мл по </t>
    </r>
    <r>
      <rPr>
        <b/>
        <sz val="10"/>
        <rFont val="Times New Roman"/>
        <family val="1"/>
        <charset val="204"/>
      </rPr>
      <t>по 0,2 мл (2000 анти-Ха МО/мл) у шприці</t>
    </r>
  </si>
  <si>
    <t xml:space="preserve">шприц </t>
  </si>
  <si>
    <t>розчин для ін'єкцій, 0,3 мг
(30 млн МО)/1 мл по 1 мл (30 млн МО) (0,3
мг) у попередньо
наповненому шприці</t>
  </si>
  <si>
    <t>філстим</t>
  </si>
  <si>
    <t>шприц</t>
  </si>
  <si>
    <t>Ціна з ПДВ,грн  ( гр.7+8)</t>
  </si>
  <si>
    <t>ін’єкції: 10 мг/мл по 3мл</t>
  </si>
  <si>
    <r>
      <t xml:space="preserve">ін’єкції: </t>
    </r>
    <r>
      <rPr>
        <b/>
        <sz val="10"/>
        <rFont val="Times New Roman"/>
        <family val="1"/>
        <charset val="204"/>
      </rPr>
      <t xml:space="preserve">10 мг/ мл по 5мл </t>
    </r>
  </si>
  <si>
    <r>
      <t>ін’єкції: 1</t>
    </r>
    <r>
      <rPr>
        <b/>
        <sz val="10"/>
        <rFont val="Times New Roman"/>
        <family val="1"/>
        <charset val="204"/>
      </rPr>
      <t>0 мг/мл по 15мл;</t>
    </r>
  </si>
  <si>
    <r>
      <t>ін’єкції:1</t>
    </r>
    <r>
      <rPr>
        <b/>
        <sz val="10"/>
        <rFont val="Times New Roman"/>
        <family val="1"/>
        <charset val="204"/>
      </rPr>
      <t>0 мг/мл по 45мл;</t>
    </r>
  </si>
  <si>
    <t>шприц ручка</t>
  </si>
  <si>
    <t>генотропін</t>
  </si>
  <si>
    <r>
      <t xml:space="preserve">ліофілізат для розчину для ін’єкцій/порошок ліофілізований та розчинник для розчину для ін’єкцій/розчин для ін’єкцій/порошок для розчину для ін’єкцій: </t>
    </r>
    <r>
      <rPr>
        <b/>
        <u/>
        <sz val="10"/>
        <rFont val="Times New Roman"/>
        <family val="1"/>
        <charset val="204"/>
      </rPr>
      <t xml:space="preserve">16 МО (5,3 мг) </t>
    </r>
  </si>
  <si>
    <t xml:space="preserve">Соматропін (Somatropin) </t>
  </si>
  <si>
    <t>Технічне завдання ліки НП 13 (11 лотів) 2021 (1 частина)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</si>
</sst>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4" fillId="0" borderId="10" xfId="1" applyNumberFormat="1" applyFont="1" applyFill="1" applyBorder="1" applyAlignment="1">
      <alignment horizontal="center" vertical="center" wrapText="1"/>
    </xf>
    <xf numFmtId="0" fontId="3" fillId="0" borderId="10" xfId="1045" applyFont="1" applyBorder="1" applyAlignment="1">
      <alignment horizontal="center" vertical="top" wrapText="1"/>
    </xf>
    <xf numFmtId="0" fontId="3" fillId="0" borderId="10" xfId="1090" applyFont="1" applyBorder="1" applyAlignment="1">
      <alignment horizontal="center" vertical="top" wrapText="1"/>
    </xf>
    <xf numFmtId="0" fontId="3" fillId="0" borderId="10" xfId="1091" applyFont="1" applyBorder="1" applyAlignment="1">
      <alignment horizontal="center" vertical="top" wrapText="1"/>
    </xf>
    <xf numFmtId="0" fontId="3" fillId="0" borderId="10" xfId="1092" applyFont="1" applyBorder="1" applyAlignment="1">
      <alignment horizontal="center" vertical="top" wrapText="1"/>
    </xf>
    <xf numFmtId="2" fontId="3" fillId="0" borderId="10" xfId="1095" applyNumberFormat="1" applyFont="1" applyFill="1" applyBorder="1" applyAlignment="1">
      <alignment horizontal="center" vertical="center" wrapText="1"/>
    </xf>
    <xf numFmtId="169" fontId="3" fillId="0" borderId="10" xfId="1095" applyNumberFormat="1" applyFont="1" applyFill="1" applyBorder="1" applyAlignment="1">
      <alignment horizontal="center" vertical="center" wrapText="1"/>
    </xf>
    <xf numFmtId="0" fontId="3" fillId="0" borderId="10" xfId="1095" applyFont="1" applyBorder="1" applyAlignment="1">
      <alignment horizontal="center" vertical="top" wrapText="1"/>
    </xf>
    <xf numFmtId="0" fontId="3" fillId="0" borderId="10" xfId="1095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1093" applyFont="1" applyBorder="1" applyAlignment="1">
      <alignment horizontal="center" vertical="top" wrapText="1"/>
    </xf>
    <xf numFmtId="0" fontId="3" fillId="0" borderId="10" xfId="1095" applyFont="1" applyBorder="1" applyAlignment="1">
      <alignment horizontal="center" vertical="center" wrapText="1"/>
    </xf>
    <xf numFmtId="2" fontId="3" fillId="0" borderId="10" xfId="1095" applyNumberFormat="1" applyFont="1" applyBorder="1" applyAlignment="1">
      <alignment horizontal="center" vertical="center"/>
    </xf>
    <xf numFmtId="0" fontId="30" fillId="0" borderId="10" xfId="0" applyFont="1" applyBorder="1"/>
    <xf numFmtId="2" fontId="26" fillId="0" borderId="10" xfId="0" applyNumberFormat="1" applyFont="1" applyBorder="1"/>
    <xf numFmtId="0" fontId="26" fillId="0" borderId="10" xfId="0" applyFont="1" applyBorder="1"/>
    <xf numFmtId="0" fontId="3" fillId="0" borderId="10" xfId="1045" applyFont="1" applyBorder="1" applyAlignment="1">
      <alignment horizontal="left" vertical="center" wrapText="1"/>
    </xf>
    <xf numFmtId="0" fontId="3" fillId="0" borderId="10" xfId="1090" applyFont="1" applyBorder="1" applyAlignment="1">
      <alignment horizontal="left" vertical="center" wrapText="1"/>
    </xf>
    <xf numFmtId="0" fontId="3" fillId="0" borderId="10" xfId="1091" applyFont="1" applyBorder="1" applyAlignment="1">
      <alignment horizontal="left" vertical="center" wrapText="1"/>
    </xf>
    <xf numFmtId="0" fontId="3" fillId="0" borderId="10" xfId="1092" applyFont="1" applyBorder="1" applyAlignment="1">
      <alignment horizontal="left" vertical="center" wrapText="1"/>
    </xf>
    <xf numFmtId="0" fontId="3" fillId="0" borderId="10" xfId="1093" applyFont="1" applyBorder="1" applyAlignment="1">
      <alignment horizontal="left" vertical="center" wrapText="1"/>
    </xf>
    <xf numFmtId="0" fontId="3" fillId="0" borderId="10" xfId="1095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" fillId="0" borderId="10" xfId="1088" applyFont="1" applyBorder="1" applyAlignment="1">
      <alignment horizontal="left" vertical="center" wrapText="1"/>
    </xf>
    <xf numFmtId="0" fontId="3" fillId="0" borderId="10" xfId="1088" applyFont="1" applyBorder="1" applyAlignment="1">
      <alignment horizontal="center" vertical="top" wrapText="1"/>
    </xf>
    <xf numFmtId="0" fontId="3" fillId="0" borderId="10" xfId="1095" applyFont="1" applyFill="1" applyBorder="1" applyAlignment="1">
      <alignment horizontal="center" vertical="center" wrapText="1"/>
    </xf>
    <xf numFmtId="0" fontId="3" fillId="0" borderId="10" xfId="1089" applyFont="1" applyBorder="1" applyAlignment="1">
      <alignment horizontal="left" vertical="center" wrapText="1"/>
    </xf>
    <xf numFmtId="0" fontId="3" fillId="0" borderId="10" xfId="1089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4"/>
  <sheetViews>
    <sheetView tabSelected="1" topLeftCell="A4" workbookViewId="0">
      <selection sqref="A1:M14"/>
    </sheetView>
  </sheetViews>
  <sheetFormatPr defaultRowHeight="15"/>
  <cols>
    <col min="1" max="1" width="5.42578125" customWidth="1"/>
    <col min="2" max="2" width="14.42578125" customWidth="1"/>
    <col min="3" max="3" width="19.85546875" customWidth="1"/>
    <col min="4" max="4" width="12.140625" customWidth="1"/>
    <col min="7" max="7" width="7.28515625" customWidth="1"/>
    <col min="8" max="8" width="7" customWidth="1"/>
    <col min="11" max="11" width="7" customWidth="1"/>
    <col min="12" max="12" width="9.140625" customWidth="1"/>
    <col min="13" max="13" width="12.140625" customWidth="1"/>
  </cols>
  <sheetData>
    <row r="1" spans="1:37" ht="41.25" customHeight="1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37" ht="96" customHeight="1">
      <c r="A2" s="40" t="s">
        <v>30</v>
      </c>
      <c r="B2" s="40" t="s">
        <v>31</v>
      </c>
      <c r="C2" s="14" t="s">
        <v>20</v>
      </c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5" t="s">
        <v>40</v>
      </c>
      <c r="J2" s="41" t="s">
        <v>26</v>
      </c>
      <c r="K2" s="14" t="s">
        <v>27</v>
      </c>
      <c r="L2" s="14" t="s">
        <v>28</v>
      </c>
      <c r="M2" s="41" t="s">
        <v>29</v>
      </c>
    </row>
    <row r="3" spans="1:37" ht="82.5" customHeight="1">
      <c r="A3" s="1">
        <v>1</v>
      </c>
      <c r="B3" s="38" t="s">
        <v>0</v>
      </c>
      <c r="C3" s="30" t="s">
        <v>2</v>
      </c>
      <c r="D3" s="30" t="s">
        <v>3</v>
      </c>
      <c r="E3" s="2" t="s">
        <v>4</v>
      </c>
      <c r="F3" s="10">
        <v>101.52</v>
      </c>
      <c r="G3" s="11">
        <f t="shared" ref="G3" si="0">F3*1.1</f>
        <v>111.67200000000001</v>
      </c>
      <c r="H3" s="11">
        <f t="shared" ref="H3" si="1">G3*7%</f>
        <v>7.8170400000000013</v>
      </c>
      <c r="I3" s="12">
        <f t="shared" ref="I3" si="2">G3*1.07</f>
        <v>119.48904000000002</v>
      </c>
      <c r="J3" s="13">
        <v>500</v>
      </c>
      <c r="K3" s="22">
        <v>0</v>
      </c>
      <c r="L3" s="13">
        <f t="shared" ref="L3" si="3">J3-K3</f>
        <v>500</v>
      </c>
      <c r="M3" s="23">
        <f t="shared" ref="M3" si="4">L3*I3</f>
        <v>59744.520000000011</v>
      </c>
      <c r="P3" s="16"/>
      <c r="Q3" s="17"/>
      <c r="R3" s="49"/>
      <c r="S3" s="50"/>
      <c r="T3" s="18"/>
      <c r="U3" s="18"/>
      <c r="V3" s="18"/>
      <c r="W3" s="19"/>
      <c r="X3" s="19"/>
      <c r="Y3" s="19"/>
      <c r="Z3" s="20"/>
      <c r="AA3" s="21"/>
      <c r="AB3" s="18"/>
      <c r="AC3" s="18"/>
      <c r="AD3" s="21"/>
      <c r="AE3" s="18"/>
      <c r="AF3" s="16"/>
      <c r="AG3" s="16"/>
      <c r="AH3" s="16"/>
      <c r="AI3" s="16"/>
      <c r="AJ3" s="16"/>
      <c r="AK3" s="16"/>
    </row>
    <row r="4" spans="1:37" ht="38.25">
      <c r="A4" s="42">
        <v>2</v>
      </c>
      <c r="B4" s="36" t="s">
        <v>7</v>
      </c>
      <c r="C4" s="43" t="s">
        <v>41</v>
      </c>
      <c r="D4" s="43" t="s">
        <v>5</v>
      </c>
      <c r="E4" s="44" t="s">
        <v>6</v>
      </c>
      <c r="F4" s="45">
        <v>116</v>
      </c>
      <c r="G4" s="6">
        <f>F4*1.1</f>
        <v>127.60000000000001</v>
      </c>
      <c r="H4" s="6">
        <f>G4*7%</f>
        <v>8.9320000000000022</v>
      </c>
      <c r="I4" s="7">
        <f>G4+H4</f>
        <v>136.53200000000001</v>
      </c>
      <c r="J4" s="9">
        <v>1000</v>
      </c>
      <c r="K4" s="25">
        <v>0</v>
      </c>
      <c r="L4" s="9">
        <v>1000</v>
      </c>
      <c r="M4" s="26">
        <f>L4*I4</f>
        <v>136532</v>
      </c>
    </row>
    <row r="5" spans="1:37" ht="38.25">
      <c r="A5" s="42">
        <v>3</v>
      </c>
      <c r="B5" s="36" t="s">
        <v>9</v>
      </c>
      <c r="C5" s="46" t="s">
        <v>42</v>
      </c>
      <c r="D5" s="46" t="s">
        <v>8</v>
      </c>
      <c r="E5" s="47" t="s">
        <v>6</v>
      </c>
      <c r="F5" s="14">
        <v>237</v>
      </c>
      <c r="G5" s="11">
        <f t="shared" ref="G5:G8" si="5">F5*1.1</f>
        <v>260.70000000000005</v>
      </c>
      <c r="H5" s="11">
        <f t="shared" ref="H5:H8" si="6">G5*7%</f>
        <v>18.249000000000006</v>
      </c>
      <c r="I5" s="12">
        <f t="shared" ref="I5:I8" si="7">G5*1.07</f>
        <v>278.94900000000007</v>
      </c>
      <c r="J5" s="13">
        <v>50</v>
      </c>
      <c r="K5" s="22">
        <v>0</v>
      </c>
      <c r="L5" s="13">
        <f t="shared" ref="L5:L8" si="8">J5-K5</f>
        <v>50</v>
      </c>
      <c r="M5" s="23">
        <f t="shared" ref="M5:M8" si="9">L5*I5</f>
        <v>13947.450000000004</v>
      </c>
    </row>
    <row r="6" spans="1:37" ht="38.25">
      <c r="A6" s="42">
        <v>4</v>
      </c>
      <c r="B6" s="36" t="s">
        <v>9</v>
      </c>
      <c r="C6" s="46" t="s">
        <v>43</v>
      </c>
      <c r="D6" s="46" t="s">
        <v>8</v>
      </c>
      <c r="E6" s="47" t="s">
        <v>6</v>
      </c>
      <c r="F6" s="14">
        <v>445.43</v>
      </c>
      <c r="G6" s="11">
        <f t="shared" ref="G6:G7" si="10">F6*1.1</f>
        <v>489.97300000000007</v>
      </c>
      <c r="H6" s="11">
        <f t="shared" ref="H6:H7" si="11">G6*7%</f>
        <v>34.298110000000008</v>
      </c>
      <c r="I6" s="12">
        <f t="shared" ref="I6:I7" si="12">G6*1.07</f>
        <v>524.27111000000014</v>
      </c>
      <c r="J6" s="13">
        <v>100</v>
      </c>
      <c r="K6" s="22">
        <v>0</v>
      </c>
      <c r="L6" s="13">
        <f t="shared" ref="L6:L7" si="13">J6-K6</f>
        <v>100</v>
      </c>
      <c r="M6" s="23">
        <f t="shared" ref="M6:M7" si="14">L6*I6</f>
        <v>52427.111000000012</v>
      </c>
    </row>
    <row r="7" spans="1:37" ht="38.25">
      <c r="A7" s="42">
        <v>5</v>
      </c>
      <c r="B7" s="36" t="s">
        <v>9</v>
      </c>
      <c r="C7" s="46" t="s">
        <v>44</v>
      </c>
      <c r="D7" s="46" t="s">
        <v>8</v>
      </c>
      <c r="E7" s="47" t="s">
        <v>6</v>
      </c>
      <c r="F7" s="14">
        <v>1175.74</v>
      </c>
      <c r="G7" s="11">
        <f t="shared" si="10"/>
        <v>1293.3140000000001</v>
      </c>
      <c r="H7" s="11">
        <f t="shared" si="11"/>
        <v>90.531980000000019</v>
      </c>
      <c r="I7" s="12">
        <f t="shared" si="12"/>
        <v>1383.8459800000001</v>
      </c>
      <c r="J7" s="13">
        <v>50</v>
      </c>
      <c r="K7" s="22">
        <v>0</v>
      </c>
      <c r="L7" s="13">
        <f t="shared" si="13"/>
        <v>50</v>
      </c>
      <c r="M7" s="23">
        <f t="shared" si="14"/>
        <v>69192.298999999999</v>
      </c>
    </row>
    <row r="8" spans="1:37" ht="53.25" customHeight="1">
      <c r="A8" s="37">
        <v>6</v>
      </c>
      <c r="B8" s="39" t="s">
        <v>10</v>
      </c>
      <c r="C8" s="31" t="s">
        <v>12</v>
      </c>
      <c r="D8" s="31" t="s">
        <v>11</v>
      </c>
      <c r="E8" s="3" t="s">
        <v>6</v>
      </c>
      <c r="F8" s="10">
        <v>172</v>
      </c>
      <c r="G8" s="11">
        <f t="shared" si="5"/>
        <v>189.20000000000002</v>
      </c>
      <c r="H8" s="11">
        <f t="shared" si="6"/>
        <v>13.244000000000003</v>
      </c>
      <c r="I8" s="12">
        <f t="shared" si="7"/>
        <v>202.44400000000002</v>
      </c>
      <c r="J8" s="13">
        <v>500</v>
      </c>
      <c r="K8" s="22">
        <v>0</v>
      </c>
      <c r="L8" s="13">
        <f t="shared" si="8"/>
        <v>500</v>
      </c>
      <c r="M8" s="23">
        <f t="shared" si="9"/>
        <v>101222.00000000001</v>
      </c>
    </row>
    <row r="9" spans="1:37" ht="76.5">
      <c r="A9" s="37">
        <v>7</v>
      </c>
      <c r="B9" s="39" t="s">
        <v>13</v>
      </c>
      <c r="C9" s="32" t="s">
        <v>37</v>
      </c>
      <c r="D9" s="32" t="s">
        <v>38</v>
      </c>
      <c r="E9" s="4" t="s">
        <v>39</v>
      </c>
      <c r="F9" s="10">
        <v>685.98</v>
      </c>
      <c r="G9" s="11">
        <f t="shared" ref="G9" si="15">F9*1.1</f>
        <v>754.57800000000009</v>
      </c>
      <c r="H9" s="11">
        <f t="shared" ref="H9" si="16">G9*7%</f>
        <v>52.820460000000011</v>
      </c>
      <c r="I9" s="12">
        <f t="shared" ref="I9" si="17">G9*1.07</f>
        <v>807.39846000000011</v>
      </c>
      <c r="J9" s="13">
        <v>150</v>
      </c>
      <c r="K9" s="22">
        <v>0</v>
      </c>
      <c r="L9" s="13">
        <f t="shared" ref="L9" si="18">J9-K9</f>
        <v>150</v>
      </c>
      <c r="M9" s="23">
        <f t="shared" ref="M9" si="19">L9*I9</f>
        <v>121109.76900000001</v>
      </c>
    </row>
    <row r="10" spans="1:37" ht="38.25">
      <c r="A10" s="37">
        <v>8</v>
      </c>
      <c r="B10" s="39" t="s">
        <v>16</v>
      </c>
      <c r="C10" s="33" t="s">
        <v>14</v>
      </c>
      <c r="D10" s="33" t="s">
        <v>15</v>
      </c>
      <c r="E10" s="5" t="s">
        <v>1</v>
      </c>
      <c r="F10" s="10">
        <v>70.08</v>
      </c>
      <c r="G10" s="11">
        <f t="shared" ref="G10" si="20">F10*1.1</f>
        <v>77.088000000000008</v>
      </c>
      <c r="H10" s="11">
        <f t="shared" ref="H10" si="21">G10*7%</f>
        <v>5.396160000000001</v>
      </c>
      <c r="I10" s="12">
        <f t="shared" ref="I10" si="22">G10*1.07</f>
        <v>82.484160000000017</v>
      </c>
      <c r="J10" s="13">
        <v>1000</v>
      </c>
      <c r="K10" s="22">
        <v>0</v>
      </c>
      <c r="L10" s="13">
        <f t="shared" ref="L10" si="23">J10-K10</f>
        <v>1000</v>
      </c>
      <c r="M10" s="23">
        <f t="shared" ref="M10" si="24">L10*I10</f>
        <v>82484.160000000018</v>
      </c>
    </row>
    <row r="11" spans="1:37" ht="38.25">
      <c r="A11" s="37">
        <v>9</v>
      </c>
      <c r="B11" s="39" t="s">
        <v>18</v>
      </c>
      <c r="C11" s="34" t="s">
        <v>33</v>
      </c>
      <c r="D11" s="34" t="s">
        <v>17</v>
      </c>
      <c r="E11" s="24" t="s">
        <v>6</v>
      </c>
      <c r="F11" s="10">
        <v>104.78</v>
      </c>
      <c r="G11" s="11">
        <f t="shared" ref="G11" si="25">F11*1.1</f>
        <v>115.25800000000001</v>
      </c>
      <c r="H11" s="11">
        <f t="shared" ref="H11" si="26">G11*7%</f>
        <v>8.0680600000000009</v>
      </c>
      <c r="I11" s="12">
        <f t="shared" ref="I11" si="27">G11*1.07</f>
        <v>123.32606000000001</v>
      </c>
      <c r="J11" s="13">
        <v>200</v>
      </c>
      <c r="K11" s="22">
        <v>0</v>
      </c>
      <c r="L11" s="13">
        <f t="shared" ref="L11" si="28">J11-K11</f>
        <v>200</v>
      </c>
      <c r="M11" s="23">
        <f t="shared" ref="M11" si="29">L11*I11</f>
        <v>24665.212000000003</v>
      </c>
    </row>
    <row r="12" spans="1:37" ht="60.75" customHeight="1">
      <c r="A12" s="37">
        <v>10</v>
      </c>
      <c r="B12" s="39" t="s">
        <v>19</v>
      </c>
      <c r="C12" s="35" t="s">
        <v>35</v>
      </c>
      <c r="D12" s="35" t="s">
        <v>34</v>
      </c>
      <c r="E12" s="8" t="s">
        <v>36</v>
      </c>
      <c r="F12" s="10">
        <v>29.98</v>
      </c>
      <c r="G12" s="11">
        <f t="shared" ref="G12" si="30">F12*1.1</f>
        <v>32.978000000000002</v>
      </c>
      <c r="H12" s="11">
        <f t="shared" ref="H12" si="31">G12*7%</f>
        <v>2.3084600000000002</v>
      </c>
      <c r="I12" s="12">
        <f t="shared" ref="I12" si="32">G12*1.07</f>
        <v>35.286460000000005</v>
      </c>
      <c r="J12" s="13">
        <v>500</v>
      </c>
      <c r="K12" s="22">
        <v>0</v>
      </c>
      <c r="L12" s="13">
        <f t="shared" ref="L12" si="33">J12-K12</f>
        <v>500</v>
      </c>
      <c r="M12" s="23">
        <f t="shared" ref="M12" si="34">L12*I12</f>
        <v>17643.230000000003</v>
      </c>
    </row>
    <row r="13" spans="1:37" ht="120" customHeight="1">
      <c r="A13" s="37">
        <v>11</v>
      </c>
      <c r="B13" s="39" t="s">
        <v>48</v>
      </c>
      <c r="C13" s="36" t="s">
        <v>47</v>
      </c>
      <c r="D13" s="36" t="s">
        <v>46</v>
      </c>
      <c r="E13" s="48" t="s">
        <v>45</v>
      </c>
      <c r="F13" s="10">
        <v>4823.0200000000004</v>
      </c>
      <c r="G13" s="11">
        <f>F13*1.1</f>
        <v>5305.322000000001</v>
      </c>
      <c r="H13" s="11">
        <f>G13*7%</f>
        <v>371.37254000000013</v>
      </c>
      <c r="I13" s="12">
        <f>G13*1.07</f>
        <v>5676.6945400000013</v>
      </c>
      <c r="J13" s="13">
        <v>300</v>
      </c>
      <c r="K13" s="22">
        <v>0</v>
      </c>
      <c r="L13" s="13">
        <f>J13-K13</f>
        <v>300</v>
      </c>
      <c r="M13" s="23">
        <f>L13*I13</f>
        <v>1703008.3620000004</v>
      </c>
    </row>
    <row r="14" spans="1:37" ht="36" customHeight="1">
      <c r="A14" s="27"/>
      <c r="B14" s="29" t="s">
        <v>32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>
        <f>SUM(M3:M13)</f>
        <v>2381976.1130000008</v>
      </c>
    </row>
  </sheetData>
  <mergeCells count="2">
    <mergeCell ref="R3:S3"/>
    <mergeCell ref="A1:M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2021-03-31T11:33:48Z</cp:lastPrinted>
  <dcterms:created xsi:type="dcterms:W3CDTF">2021-03-19T12:57:27Z</dcterms:created>
  <dcterms:modified xsi:type="dcterms:W3CDTF">2021-04-12T09:11:36Z</dcterms:modified>
</cp:coreProperties>
</file>